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eeofs3\T11281EEDB\00-Application Form &amp; Guide\"/>
    </mc:Choice>
  </mc:AlternateContent>
  <xr:revisionPtr revIDLastSave="0" documentId="13_ncr:1_{AE67AD2C-7EC7-4370-82F0-6527F0D24DF3}" xr6:coauthVersionLast="36" xr6:coauthVersionMax="36" xr10:uidLastSave="{00000000-0000-0000-0000-000000000000}"/>
  <bookViews>
    <workbookView xWindow="0" yWindow="0" windowWidth="28305" windowHeight="10500" tabRatio="546" xr2:uid="{00000000-000D-0000-FFFF-FFFF00000000}"/>
  </bookViews>
  <sheets>
    <sheet name="NGO" sheetId="3" r:id="rId1"/>
    <sheet name="NGO (example)" sheetId="19" r:id="rId2"/>
    <sheet name="Database" sheetId="18" state="hidden" r:id="rId3"/>
    <sheet name="Design " sheetId="8" state="hidden" r:id="rId4"/>
    <sheet name="Table1" sheetId="9" state="hidden" r:id="rId5"/>
    <sheet name="Table2" sheetId="10" state="hidden" r:id="rId6"/>
    <sheet name="Table4" sheetId="12" state="hidden" r:id="rId7"/>
    <sheet name="Table6" sheetId="14" state="hidden" r:id="rId8"/>
    <sheet name="Table7" sheetId="15" state="hidden" r:id="rId9"/>
    <sheet name="Table8" sheetId="16" state="hidden" r:id="rId10"/>
    <sheet name="Pri" sheetId="1" state="hidden" r:id="rId11"/>
  </sheets>
  <definedNames>
    <definedName name="_xlnm._FilterDatabase" localSheetId="3" hidden="1">'Design '!$G$1:$H$2</definedName>
    <definedName name="_xlnm._FilterDatabase" localSheetId="0" hidden="1">NGO!$B$1:$C$2</definedName>
    <definedName name="_xlnm._FilterDatabase" localSheetId="1" hidden="1">'NGO (example)'!$B$1:$C$2</definedName>
    <definedName name="_xlnm._FilterDatabase" localSheetId="4" hidden="1">Table1!$A$1:$E$10</definedName>
    <definedName name="Counselling" localSheetId="1">#REF!</definedName>
    <definedName name="Counselling">#REF!</definedName>
    <definedName name="Elderly_Services">Database!$G$2:$G$49</definedName>
    <definedName name="Family_and_Child_Welfare_Services">Database!$H$2:$H$49</definedName>
    <definedName name="Outreaching" localSheetId="1">#REF!</definedName>
    <definedName name="Outreaching">#REF!</definedName>
    <definedName name="_xlnm.Print_Area" localSheetId="0">NGO!$A$1:$BQ$79</definedName>
    <definedName name="_xlnm.Print_Area" localSheetId="1">'NGO (example)'!$A$1:$BQ$83</definedName>
    <definedName name="_xlnm.Print_Area" localSheetId="10">Pri!$A$1:$S$127</definedName>
    <definedName name="_xlnm.Print_Titles" localSheetId="10">Pri!$1:$2</definedName>
    <definedName name="Rehabilitation_and_Medical_Social_Services">Database!$I$2:$I$49</definedName>
    <definedName name="School" localSheetId="1">#REF!</definedName>
    <definedName name="School">#REF!</definedName>
    <definedName name="Youth_and_Corrections_Services">Database!$J$2:$J$49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0" i="19" l="1"/>
  <c r="AK82" i="19"/>
  <c r="AK81" i="19"/>
  <c r="AK79" i="19"/>
  <c r="AK78" i="19"/>
  <c r="AL77" i="19"/>
  <c r="AK77" i="19"/>
  <c r="AL76" i="19"/>
  <c r="AK76" i="19"/>
  <c r="AK79" i="3"/>
  <c r="AK76" i="3"/>
  <c r="AK80" i="3"/>
  <c r="AK78" i="3"/>
  <c r="AK77" i="3"/>
  <c r="AK75" i="3"/>
  <c r="AK74" i="3"/>
  <c r="AL75" i="3"/>
  <c r="AL74" i="3"/>
  <c r="B20" i="19" l="1" a="1"/>
  <c r="B20" i="19" s="1"/>
  <c r="B18" i="3" l="1" a="1"/>
  <c r="B18" i="3" s="1"/>
  <c r="BJ76" i="19" l="1"/>
  <c r="BH76" i="19"/>
  <c r="BG76" i="19"/>
  <c r="BF76" i="19"/>
  <c r="BE76" i="19"/>
  <c r="BD76" i="19"/>
  <c r="BC76" i="19"/>
  <c r="BB76" i="19"/>
  <c r="BA76" i="19"/>
  <c r="AZ76" i="19"/>
  <c r="AV76" i="19"/>
  <c r="AT76" i="19"/>
  <c r="AS76" i="19"/>
  <c r="AR76" i="19"/>
  <c r="AQ76" i="19"/>
  <c r="AP76" i="19"/>
  <c r="AO76" i="19"/>
  <c r="AN76" i="19"/>
  <c r="AH76" i="19"/>
  <c r="AG76" i="19"/>
  <c r="AE76" i="19"/>
  <c r="AD76" i="19"/>
  <c r="AB76" i="19"/>
  <c r="Z76" i="19"/>
  <c r="X76" i="19"/>
  <c r="V76" i="19"/>
  <c r="T76" i="19"/>
  <c r="R76" i="19"/>
  <c r="P76" i="19"/>
  <c r="N76" i="19"/>
  <c r="L76" i="19"/>
  <c r="J76" i="19"/>
  <c r="H76" i="19"/>
  <c r="F76" i="19"/>
  <c r="D56" i="19" a="1"/>
  <c r="D56" i="19" s="1"/>
  <c r="B56" i="19" a="1"/>
  <c r="B56" i="19" s="1"/>
  <c r="D55" i="19" a="1"/>
  <c r="D55" i="19" s="1"/>
  <c r="B55" i="19" a="1"/>
  <c r="B55" i="19" s="1"/>
  <c r="D54" i="19" a="1"/>
  <c r="D54" i="19" s="1"/>
  <c r="B54" i="19" a="1"/>
  <c r="B54" i="19" s="1"/>
  <c r="D53" i="19" a="1"/>
  <c r="D53" i="19" s="1"/>
  <c r="B53" i="19" a="1"/>
  <c r="B53" i="19" s="1"/>
  <c r="D52" i="19" a="1"/>
  <c r="D52" i="19" s="1"/>
  <c r="B52" i="19" a="1"/>
  <c r="B52" i="19" s="1"/>
  <c r="D51" i="19" a="1"/>
  <c r="D51" i="19" s="1"/>
  <c r="B51" i="19" a="1"/>
  <c r="B51" i="19" s="1"/>
  <c r="D50" i="19" a="1"/>
  <c r="D50" i="19" s="1"/>
  <c r="B50" i="19" a="1"/>
  <c r="B50" i="19" s="1"/>
  <c r="D49" i="19" a="1"/>
  <c r="D49" i="19" s="1"/>
  <c r="B49" i="19" a="1"/>
  <c r="B49" i="19" s="1"/>
  <c r="D48" i="19" a="1"/>
  <c r="D48" i="19" s="1"/>
  <c r="B48" i="19" a="1"/>
  <c r="B48" i="19" s="1"/>
  <c r="D47" i="19" a="1"/>
  <c r="D47" i="19" s="1"/>
  <c r="B47" i="19" a="1"/>
  <c r="B47" i="19" s="1"/>
  <c r="D46" i="19" a="1"/>
  <c r="D46" i="19" s="1"/>
  <c r="B46" i="19" a="1"/>
  <c r="B46" i="19" s="1"/>
  <c r="D45" i="19" a="1"/>
  <c r="D45" i="19" s="1"/>
  <c r="B45" i="19" a="1"/>
  <c r="B45" i="19" s="1"/>
  <c r="D44" i="19" a="1"/>
  <c r="D44" i="19" s="1"/>
  <c r="B44" i="19" a="1"/>
  <c r="B44" i="19" s="1"/>
  <c r="D43" i="19" a="1"/>
  <c r="D43" i="19" s="1"/>
  <c r="B43" i="19" a="1"/>
  <c r="B43" i="19" s="1"/>
  <c r="D42" i="19" a="1"/>
  <c r="D42" i="19" s="1"/>
  <c r="B42" i="19" a="1"/>
  <c r="B42" i="19" s="1"/>
  <c r="D41" i="19" a="1"/>
  <c r="D41" i="19" s="1"/>
  <c r="B41" i="19" a="1"/>
  <c r="B41" i="19" s="1"/>
  <c r="D40" i="19" a="1"/>
  <c r="D40" i="19" s="1"/>
  <c r="B40" i="19" a="1"/>
  <c r="B40" i="19" s="1"/>
  <c r="D39" i="19" a="1"/>
  <c r="D39" i="19" s="1"/>
  <c r="B39" i="19" a="1"/>
  <c r="B39" i="19" s="1"/>
  <c r="D38" i="19" a="1"/>
  <c r="D38" i="19" s="1"/>
  <c r="B38" i="19" a="1"/>
  <c r="B38" i="19" s="1"/>
  <c r="D37" i="19" a="1"/>
  <c r="D37" i="19" s="1"/>
  <c r="B37" i="19" a="1"/>
  <c r="B37" i="19" s="1"/>
  <c r="D36" i="19" a="1"/>
  <c r="D36" i="19" s="1"/>
  <c r="B36" i="19" a="1"/>
  <c r="B36" i="19" s="1"/>
  <c r="D35" i="19" a="1"/>
  <c r="D35" i="19" s="1"/>
  <c r="B35" i="19" a="1"/>
  <c r="B35" i="19" s="1"/>
  <c r="D34" i="19" a="1"/>
  <c r="D34" i="19" s="1"/>
  <c r="B34" i="19" a="1"/>
  <c r="B34" i="19" s="1"/>
  <c r="D33" i="19" a="1"/>
  <c r="D33" i="19" s="1"/>
  <c r="B33" i="19" a="1"/>
  <c r="B33" i="19" s="1"/>
  <c r="D32" i="19" a="1"/>
  <c r="D32" i="19" s="1"/>
  <c r="B32" i="19" a="1"/>
  <c r="B32" i="19" s="1"/>
  <c r="D31" i="19" a="1"/>
  <c r="D31" i="19" s="1"/>
  <c r="B31" i="19" a="1"/>
  <c r="B31" i="19" s="1"/>
  <c r="D30" i="19" a="1"/>
  <c r="D30" i="19" s="1"/>
  <c r="B30" i="19" a="1"/>
  <c r="B30" i="19" s="1"/>
  <c r="D29" i="19" a="1"/>
  <c r="D29" i="19" s="1"/>
  <c r="B29" i="19" a="1"/>
  <c r="B29" i="19" s="1"/>
  <c r="D28" i="19" a="1"/>
  <c r="D28" i="19" s="1"/>
  <c r="B28" i="19" a="1"/>
  <c r="B28" i="19" s="1"/>
  <c r="D27" i="19" a="1"/>
  <c r="D27" i="19" s="1"/>
  <c r="B27" i="19" a="1"/>
  <c r="B27" i="19" s="1"/>
  <c r="D26" i="19" a="1"/>
  <c r="D26" i="19" s="1"/>
  <c r="B26" i="19" a="1"/>
  <c r="B26" i="19" s="1"/>
  <c r="D25" i="19" a="1"/>
  <c r="D25" i="19" s="1"/>
  <c r="B25" i="19" a="1"/>
  <c r="B25" i="19" s="1"/>
  <c r="D24" i="19" a="1"/>
  <c r="D24" i="19" s="1"/>
  <c r="B24" i="19" a="1"/>
  <c r="B24" i="19" s="1"/>
  <c r="D23" i="19" a="1"/>
  <c r="D23" i="19" s="1"/>
  <c r="B23" i="19" a="1"/>
  <c r="B23" i="19" s="1"/>
  <c r="D22" i="19" a="1"/>
  <c r="D22" i="19" s="1"/>
  <c r="B22" i="19" a="1"/>
  <c r="B22" i="19" s="1"/>
  <c r="D21" i="19" a="1"/>
  <c r="D21" i="19" s="1"/>
  <c r="B21" i="19" a="1"/>
  <c r="B21" i="19" s="1"/>
  <c r="D20" i="19" a="1"/>
  <c r="D20" i="19" s="1"/>
  <c r="D19" i="19" a="1"/>
  <c r="D19" i="19" s="1"/>
  <c r="B19" i="19" a="1"/>
  <c r="B19" i="19" s="1"/>
  <c r="D18" i="19" a="1"/>
  <c r="D18" i="19" s="1"/>
  <c r="B18" i="19" a="1"/>
  <c r="B18" i="19" s="1"/>
  <c r="D17" i="19" a="1"/>
  <c r="D17" i="19" s="1"/>
  <c r="B17" i="19" a="1"/>
  <c r="B17" i="19" s="1"/>
  <c r="D16" i="19" a="1"/>
  <c r="D16" i="19" s="1"/>
  <c r="B16" i="19" a="1"/>
  <c r="B16" i="19" s="1"/>
  <c r="D14" i="19" a="1"/>
  <c r="D14" i="19" s="1"/>
  <c r="B14" i="19" a="1"/>
  <c r="B14" i="19" s="1"/>
  <c r="D13" i="19" a="1"/>
  <c r="D13" i="19" s="1"/>
  <c r="B13" i="19" a="1"/>
  <c r="B13" i="19" s="1"/>
  <c r="D11" i="19" a="1"/>
  <c r="D11" i="19" s="1"/>
  <c r="B11" i="19" a="1"/>
  <c r="B11" i="19" s="1"/>
  <c r="D10" i="19" a="1"/>
  <c r="D10" i="19" s="1"/>
  <c r="B10" i="19" a="1"/>
  <c r="B10" i="19" s="1"/>
  <c r="D77" i="19" l="1"/>
  <c r="D76" i="19"/>
  <c r="D10" i="3" a="1"/>
  <c r="D10" i="3" s="1"/>
  <c r="B10" i="3" a="1"/>
  <c r="B10" i="3" s="1"/>
  <c r="Z74" i="3"/>
  <c r="BH74" i="3" l="1"/>
  <c r="BG74" i="3"/>
  <c r="BF74" i="3"/>
  <c r="BE74" i="3"/>
  <c r="BD74" i="3"/>
  <c r="BC74" i="3"/>
  <c r="BB74" i="3"/>
  <c r="BA74" i="3"/>
  <c r="AZ74" i="3"/>
  <c r="AT74" i="3"/>
  <c r="AS74" i="3"/>
  <c r="AR74" i="3"/>
  <c r="AQ74" i="3"/>
  <c r="AP74" i="3"/>
  <c r="AO74" i="3"/>
  <c r="AN74" i="3"/>
  <c r="AB74" i="3"/>
  <c r="X74" i="3"/>
  <c r="V74" i="3"/>
  <c r="T74" i="3"/>
  <c r="R74" i="3"/>
  <c r="P74" i="3"/>
  <c r="N74" i="3"/>
  <c r="L74" i="3"/>
  <c r="J74" i="3"/>
  <c r="H74" i="3"/>
  <c r="F74" i="3"/>
  <c r="B12" i="3" l="1" a="1"/>
  <c r="B12" i="3" s="1"/>
  <c r="B23" i="3" l="1" a="1"/>
  <c r="B23" i="3" s="1"/>
  <c r="BJ74" i="3" l="1"/>
  <c r="AV74" i="3"/>
  <c r="AH74" i="3"/>
  <c r="AG74" i="3"/>
  <c r="AE74" i="3"/>
  <c r="AD74" i="3"/>
  <c r="D54" i="3" l="1" a="1"/>
  <c r="D54" i="3" s="1"/>
  <c r="D53" i="3" a="1"/>
  <c r="D53" i="3" s="1"/>
  <c r="D52" i="3" a="1"/>
  <c r="D52" i="3" s="1"/>
  <c r="D51" i="3" a="1"/>
  <c r="D51" i="3" s="1"/>
  <c r="D50" i="3" a="1"/>
  <c r="D50" i="3" s="1"/>
  <c r="D49" i="3" a="1"/>
  <c r="D49" i="3" s="1"/>
  <c r="D48" i="3" a="1"/>
  <c r="D48" i="3" s="1"/>
  <c r="D47" i="3" a="1"/>
  <c r="D47" i="3" s="1"/>
  <c r="D46" i="3" a="1"/>
  <c r="D46" i="3" s="1"/>
  <c r="D45" i="3" a="1"/>
  <c r="D45" i="3" s="1"/>
  <c r="D44" i="3" a="1"/>
  <c r="D44" i="3" s="1"/>
  <c r="D43" i="3" a="1"/>
  <c r="D43" i="3" s="1"/>
  <c r="D42" i="3" a="1"/>
  <c r="D42" i="3" s="1"/>
  <c r="D41" i="3" a="1"/>
  <c r="D41" i="3" s="1"/>
  <c r="D40" i="3" a="1"/>
  <c r="D40" i="3" s="1"/>
  <c r="D39" i="3" a="1"/>
  <c r="D39" i="3" s="1"/>
  <c r="D38" i="3" a="1"/>
  <c r="D38" i="3" s="1"/>
  <c r="D37" i="3" a="1"/>
  <c r="D37" i="3" s="1"/>
  <c r="D36" i="3" a="1"/>
  <c r="D36" i="3" s="1"/>
  <c r="D35" i="3" a="1"/>
  <c r="D35" i="3" s="1"/>
  <c r="D34" i="3" a="1"/>
  <c r="D34" i="3" s="1"/>
  <c r="D33" i="3" a="1"/>
  <c r="D33" i="3" s="1"/>
  <c r="D32" i="3" a="1"/>
  <c r="D32" i="3" s="1"/>
  <c r="D31" i="3" a="1"/>
  <c r="D31" i="3" s="1"/>
  <c r="D30" i="3" a="1"/>
  <c r="D30" i="3" s="1"/>
  <c r="D29" i="3" a="1"/>
  <c r="D29" i="3" s="1"/>
  <c r="D28" i="3" a="1"/>
  <c r="D28" i="3" s="1"/>
  <c r="D27" i="3" a="1"/>
  <c r="D27" i="3" s="1"/>
  <c r="D26" i="3" a="1"/>
  <c r="D26" i="3" s="1"/>
  <c r="D25" i="3" a="1"/>
  <c r="D25" i="3" s="1"/>
  <c r="D24" i="3" a="1"/>
  <c r="D24" i="3" s="1"/>
  <c r="D23" i="3" a="1"/>
  <c r="D23" i="3" s="1"/>
  <c r="D22" i="3" a="1"/>
  <c r="D22" i="3" s="1"/>
  <c r="D21" i="3" a="1"/>
  <c r="D21" i="3" s="1"/>
  <c r="D20" i="3" a="1"/>
  <c r="D20" i="3" s="1"/>
  <c r="D19" i="3" a="1"/>
  <c r="D19" i="3" s="1"/>
  <c r="D18" i="3" a="1"/>
  <c r="D18" i="3" s="1"/>
  <c r="D17" i="3" a="1"/>
  <c r="D17" i="3" s="1"/>
  <c r="D16" i="3" a="1"/>
  <c r="D16" i="3" s="1"/>
  <c r="D15" i="3" a="1"/>
  <c r="D15" i="3" s="1"/>
  <c r="D14" i="3" a="1"/>
  <c r="D14" i="3" s="1"/>
  <c r="D13" i="3" a="1"/>
  <c r="D13" i="3" s="1"/>
  <c r="D12" i="3" a="1"/>
  <c r="D12" i="3" s="1"/>
  <c r="D11" i="3" a="1"/>
  <c r="D11" i="3" s="1"/>
  <c r="B54" i="3" a="1"/>
  <c r="B54" i="3" s="1"/>
  <c r="B53" i="3" a="1"/>
  <c r="B53" i="3" s="1"/>
  <c r="B52" i="3" a="1"/>
  <c r="B52" i="3" s="1"/>
  <c r="B51" i="3" a="1"/>
  <c r="B51" i="3" s="1"/>
  <c r="B50" i="3" a="1"/>
  <c r="B50" i="3" s="1"/>
  <c r="B49" i="3" a="1"/>
  <c r="B49" i="3" s="1"/>
  <c r="B48" i="3" a="1"/>
  <c r="B48" i="3" s="1"/>
  <c r="B47" i="3" a="1"/>
  <c r="B47" i="3" s="1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 a="1"/>
  <c r="B25" i="3" s="1"/>
  <c r="B24" i="3" a="1"/>
  <c r="B24" i="3" s="1"/>
  <c r="B22" i="3" a="1"/>
  <c r="B22" i="3" s="1"/>
  <c r="B21" i="3" a="1"/>
  <c r="B21" i="3" s="1"/>
  <c r="B20" i="3" a="1"/>
  <c r="B20" i="3" s="1"/>
  <c r="B19" i="3" a="1"/>
  <c r="B19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1" i="3" l="1" a="1"/>
  <c r="B11" i="3" s="1"/>
  <c r="D74" i="3" l="1"/>
  <c r="D75" i="3"/>
  <c r="H14" i="8"/>
</calcChain>
</file>

<file path=xl/sharedStrings.xml><?xml version="1.0" encoding="utf-8"?>
<sst xmlns="http://schemas.openxmlformats.org/spreadsheetml/2006/main" count="5760" uniqueCount="1001">
  <si>
    <t>項目 
Item</t>
  </si>
  <si>
    <t>種類 
Description</t>
  </si>
  <si>
    <t>房號
Room No.</t>
  </si>
  <si>
    <t>校舍用途分配表的配置?
Include in Schedule of Accommodation?
(有 Yes / 無 No)</t>
  </si>
  <si>
    <t>空間數目 
No.
(0-沒有)</t>
  </si>
  <si>
    <t>燈具數目 No. of Lighting Equipment</t>
  </si>
  <si>
    <t>面積(平方米) 
Unit Area (m2)</t>
  </si>
  <si>
    <t>總面積(平方米) 
Total Area (m2)</t>
  </si>
  <si>
    <t>安裝年份 
Year of Installation</t>
  </si>
  <si>
    <t>尺寸 Size
(高H x 闊W x 深D)</t>
  </si>
  <si>
    <t>品牌 Brand</t>
  </si>
  <si>
    <t>型號 Model</t>
  </si>
  <si>
    <t>購買年份 
Year of Purchase</t>
  </si>
  <si>
    <t>級數 Grade / 能源效益標籤 
Energy Efficiency Label</t>
  </si>
  <si>
    <t>(A)</t>
  </si>
  <si>
    <t>教學 Teaching</t>
  </si>
  <si>
    <t>課室 
Classroom</t>
  </si>
  <si>
    <t>Please mark in another excel provided   請於另一個表格內填寫</t>
  </si>
  <si>
    <t>小組教學室 
Small Group Teaching Room</t>
  </si>
  <si>
    <r>
      <t xml:space="preserve">特別室 </t>
    </r>
    <r>
      <rPr>
        <b/>
        <i/>
        <sz val="18"/>
        <color rgb="FF000000"/>
        <rFont val="Cambria"/>
        <family val="1"/>
      </rPr>
      <t>Special Rooms</t>
    </r>
  </si>
  <si>
    <t>音樂室 (連貯物室) 
Music Room (with Store Room)</t>
  </si>
  <si>
    <t>視覺藝術室 (連貯物室) 
Visual Arts Room (with Store Room)</t>
  </si>
  <si>
    <t>常識室 
General Studies Room</t>
  </si>
  <si>
    <t>預備室(常識科) 
Prep Room (General Studies)</t>
  </si>
  <si>
    <t>多用途教學室 
Multi-purpose Room</t>
  </si>
  <si>
    <t>預備室(多用途教學) 
Prep Room (Multi-purpose)</t>
  </si>
  <si>
    <t>-</t>
  </si>
  <si>
    <t>電腦輔助教學室 
Computer Asst Learning Room</t>
  </si>
  <si>
    <t>預備室(電腦輔助教學) 
Prep Rm for Computer Asst Learning</t>
  </si>
  <si>
    <t>語言室 
Language Room</t>
  </si>
  <si>
    <t>圖書館 
Library</t>
  </si>
  <si>
    <r>
      <t xml:space="preserve">其他 </t>
    </r>
    <r>
      <rPr>
        <b/>
        <i/>
        <sz val="18"/>
        <color rgb="FF000000"/>
        <rFont val="Cambria"/>
        <family val="1"/>
      </rPr>
      <t>Others</t>
    </r>
  </si>
  <si>
    <t>輔導活動室 
Guidance Activity Room</t>
  </si>
  <si>
    <t>會見室 
Interview Room</t>
  </si>
  <si>
    <t>(B)</t>
  </si>
  <si>
    <t>行政 Administration</t>
  </si>
  <si>
    <t>校長室 
Headmaster's Office</t>
  </si>
  <si>
    <t>副校長室 
Deputy Headmaster's Office</t>
  </si>
  <si>
    <t>訓導主任室 
Discipline Master's Office</t>
  </si>
  <si>
    <t>校務處 
General Office</t>
  </si>
  <si>
    <t>醫療室 
Medical Inspection Room</t>
  </si>
  <si>
    <t>印刷及貯存室 
Printing Room &amp; Security Store</t>
  </si>
  <si>
    <t>貯物室 
General Store</t>
  </si>
  <si>
    <t>教員室 
Staff Room</t>
  </si>
  <si>
    <t>教員休息室 
Staff Common Room</t>
  </si>
  <si>
    <t>學生輔導主任室 
Student Guidance Officer's Office</t>
  </si>
  <si>
    <t>茶點間 
Pantry</t>
  </si>
  <si>
    <t>會議室 
Conference Room</t>
  </si>
  <si>
    <t>(C)</t>
  </si>
  <si>
    <t>禮堂及體育場地+ Assembly Hall &amp; Physical Education+</t>
  </si>
  <si>
    <t>禮堂 
Assembly Hall</t>
  </si>
  <si>
    <t>舞台 
Stage</t>
  </si>
  <si>
    <t>座椅貯存室及化粧間 
Chair Store &amp; Dressing Room</t>
  </si>
  <si>
    <t>體育活動貯存室 
Physical Education Store</t>
  </si>
  <si>
    <t>更衣室 (男)
Changing Rooms (Boy)</t>
  </si>
  <si>
    <t>更衣室 (女)
Changing Rooms (Girl)</t>
  </si>
  <si>
    <t>有蓋操場 
Covered Playground</t>
  </si>
  <si>
    <t>多用途場地 
Multi-purpose Area</t>
  </si>
  <si>
    <t>學生活動中心 
Student Activity Centre</t>
  </si>
  <si>
    <t>(D)</t>
  </si>
  <si>
    <t>其他場地 Other Areas</t>
  </si>
  <si>
    <t>小食部暨中央午膳分發區 
Tuck Shop-cum-Central Portioning Area</t>
  </si>
  <si>
    <t>女職員洗手間 
Female Staff Toilet</t>
  </si>
  <si>
    <t>As appropriate 
根據有關條例作出適當供應</t>
  </si>
  <si>
    <t>男職員洗手間 
Male Staff Toilet</t>
  </si>
  <si>
    <t>男洗手間 
Boys' Toilet</t>
  </si>
  <si>
    <t>女洗手間
Girls' Toilet</t>
  </si>
  <si>
    <t>傷殘人仕洗手間
Disabled Toilet</t>
  </si>
  <si>
    <t>貯物室
Stores</t>
  </si>
  <si>
    <t>傷殘人仕/消防升降機
Disabled / Fireman Lift</t>
  </si>
  <si>
    <t>(E)</t>
  </si>
  <si>
    <t>宿舍# Domestic Quarters#</t>
  </si>
  <si>
    <t>校工宿舍
Barrack Accommodation</t>
  </si>
  <si>
    <t>校工宿舍
Caretakers' Quarters#</t>
  </si>
  <si>
    <t>其他室內空間 Other Indoor Area(s)</t>
  </si>
  <si>
    <t>附註 Note :</t>
  </si>
  <si>
    <t>*</t>
  </si>
  <si>
    <t>貯物室/座椅貯存室不會提供空調。</t>
  </si>
  <si>
    <t>No air-conditioning will be provided for Store Rooms / Chair Store.</t>
  </si>
  <si>
    <t>+</t>
  </si>
  <si>
    <t>如用以進行體育課或舉行體育活動的露天操場設於天台而非地面，須在操場四周加裝高度不少於 6 米的連續圍欄。如該處已設有高於 6 米牆壁則除外。</t>
  </si>
  <si>
    <t>If an open playground for conducting physical education lessons or physical activities is provided on the roof top instead of the ground, continuous fencing with a minimum height of 6 metres should be provided at all sides around the playground except for those sides with walls of height 6 metres or higher.</t>
  </si>
  <si>
    <t>#</t>
  </si>
  <si>
    <t>校工宿舍將根據辦學團體的要求及產業檢審委員會的批核而供應。</t>
  </si>
  <si>
    <t>Provision of caretakers' quarters is subject to sponsor's request and Property Vetting Committee's (PVC) approval.</t>
  </si>
  <si>
    <t>LG3</t>
  </si>
  <si>
    <t>LG2</t>
  </si>
  <si>
    <t>LG1</t>
  </si>
  <si>
    <t>113, 114</t>
  </si>
  <si>
    <t>A3</t>
  </si>
  <si>
    <t>ICT及維修部工作室
ICT &amp; Maintanence Room</t>
  </si>
  <si>
    <t>106A</t>
  </si>
  <si>
    <t>資優及教育心理接見室
Gifted Ed and Pay Interview</t>
  </si>
  <si>
    <t>LG4</t>
  </si>
  <si>
    <t>PTA's Office</t>
  </si>
  <si>
    <t>閲讀國樂
Students' Reading Paradise</t>
  </si>
  <si>
    <t>洗手間（C座）
Toilets (Block C)</t>
  </si>
  <si>
    <t>幼稚園洗手間（男女）
Toilets (Kindergarten)</t>
  </si>
  <si>
    <t>閣仔Storage</t>
  </si>
  <si>
    <t>水泵房
Water Pump</t>
  </si>
  <si>
    <t>RC-V1812G</t>
  </si>
  <si>
    <t>Rasonic</t>
  </si>
  <si>
    <t>HITACHI</t>
  </si>
  <si>
    <t>Panasonic</t>
  </si>
  <si>
    <t>R-CN1819E</t>
  </si>
  <si>
    <t>GENERAL</t>
  </si>
  <si>
    <t>RC-V1816G</t>
  </si>
  <si>
    <t>RS-V18RK</t>
  </si>
  <si>
    <t>306A</t>
  </si>
  <si>
    <t>406A</t>
  </si>
  <si>
    <t>DAIKIN</t>
  </si>
  <si>
    <t>RCV-1815E</t>
  </si>
  <si>
    <t>CS-YS12UKA</t>
  </si>
  <si>
    <t>RCN1819E</t>
  </si>
  <si>
    <t>106B</t>
  </si>
  <si>
    <t>Mitsubishi</t>
  </si>
  <si>
    <t>RC-V2416G</t>
  </si>
  <si>
    <t>B1</t>
  </si>
  <si>
    <t>B2</t>
  </si>
  <si>
    <t>C1</t>
  </si>
  <si>
    <t>A1</t>
  </si>
  <si>
    <t>RA18LF</t>
  </si>
  <si>
    <t>Front Hill Security Room</t>
  </si>
  <si>
    <t>GIFT Room</t>
  </si>
  <si>
    <t>RC-V716G</t>
  </si>
  <si>
    <t>CSV9RKA</t>
  </si>
  <si>
    <t>類型
Type</t>
  </si>
  <si>
    <t>匹數
HP</t>
  </si>
  <si>
    <t>窗口</t>
  </si>
  <si>
    <t>3/4</t>
  </si>
  <si>
    <t>分體</t>
  </si>
  <si>
    <t>冷氣系統資料 Information of Air-conditoner(s)</t>
  </si>
  <si>
    <t>RUV18RK</t>
  </si>
  <si>
    <t>RSV18RK</t>
  </si>
  <si>
    <t>數量
No.
(0-沒有)</t>
  </si>
  <si>
    <t>FHYC71KVE9</t>
  </si>
  <si>
    <t>FHC50KVE9</t>
  </si>
  <si>
    <t>天花</t>
  </si>
  <si>
    <t>FCRN60AV1</t>
  </si>
  <si>
    <t>RN60BV1</t>
  </si>
  <si>
    <t>尺寸
Length
(尺 ft.)</t>
  </si>
  <si>
    <t>T5</t>
  </si>
  <si>
    <t>走廊
Corridor</t>
  </si>
  <si>
    <t>樓梯
Stair</t>
  </si>
  <si>
    <t>LG</t>
  </si>
  <si>
    <t>A4</t>
  </si>
  <si>
    <t>B3</t>
  </si>
  <si>
    <t>B4</t>
  </si>
  <si>
    <t>B5</t>
  </si>
  <si>
    <t>A2</t>
  </si>
  <si>
    <t>1/F</t>
  </si>
  <si>
    <t>3/F</t>
  </si>
  <si>
    <t>4/F</t>
  </si>
  <si>
    <t>5/F</t>
  </si>
  <si>
    <t>2' x 2' x3</t>
  </si>
  <si>
    <t>4' x3</t>
  </si>
  <si>
    <t>4' x1</t>
  </si>
  <si>
    <t>2' x1</t>
  </si>
  <si>
    <t>4' x2</t>
  </si>
  <si>
    <t>4'x2</t>
  </si>
  <si>
    <t>5' x2</t>
  </si>
  <si>
    <t>4'x3</t>
  </si>
  <si>
    <t>品牌 
Brand</t>
  </si>
  <si>
    <t>型號 
Model</t>
  </si>
  <si>
    <t>Yes</t>
  </si>
  <si>
    <t>No</t>
  </si>
  <si>
    <t>匹數 HP</t>
  </si>
  <si>
    <t>2尺 ft.</t>
  </si>
  <si>
    <t>3尺 ft.</t>
  </si>
  <si>
    <t>4尺 ft.</t>
  </si>
  <si>
    <t>5尺 ft.</t>
  </si>
  <si>
    <t>數量 Quantity</t>
  </si>
  <si>
    <t>數量
Quantity</t>
  </si>
  <si>
    <t>種類
Type</t>
  </si>
  <si>
    <t>安裝
年份 
Year of Installation</t>
  </si>
  <si>
    <t>燈盤
數量
No. of Panel</t>
  </si>
  <si>
    <t>不詳
Unknown</t>
  </si>
  <si>
    <t>蝴蝶管
Butterfly</t>
  </si>
  <si>
    <t>安裝位置
Installation Location</t>
  </si>
  <si>
    <t>機種
Type</t>
  </si>
  <si>
    <t>備有變頻
With Inverter</t>
  </si>
  <si>
    <t>T5 熒光燈 Fluorescent Tube</t>
  </si>
  <si>
    <t>T8 熒光燈 Fluorescent Tube</t>
  </si>
  <si>
    <t>6尺 ft.</t>
  </si>
  <si>
    <t>樓梯及走廊 Staircase(s) and Corridor(s)</t>
  </si>
  <si>
    <t>Material of A/C Platform</t>
  </si>
  <si>
    <t>Included in SoA</t>
  </si>
  <si>
    <t>Total no. of equipment</t>
  </si>
  <si>
    <t>CFL Bulb</t>
  </si>
  <si>
    <t>Unknown</t>
  </si>
  <si>
    <t>With Inverter</t>
  </si>
  <si>
    <t>每條樓梯
Each staircase</t>
  </si>
  <si>
    <t>每層走廊
Corridor of each floor</t>
  </si>
  <si>
    <t>T8</t>
  </si>
  <si>
    <t>Buttefly</t>
  </si>
  <si>
    <t>Othey Type</t>
  </si>
  <si>
    <t>Window Type A/C (in HP)</t>
  </si>
  <si>
    <t>Split Type A/C (in HP)</t>
  </si>
  <si>
    <t>2 ft.</t>
  </si>
  <si>
    <t>3 ft.</t>
  </si>
  <si>
    <t>4 ft.</t>
  </si>
  <si>
    <t>5 ft.</t>
  </si>
  <si>
    <t>6 ft.</t>
  </si>
  <si>
    <t>Emergency</t>
  </si>
  <si>
    <t>Total</t>
  </si>
  <si>
    <t>Type</t>
  </si>
  <si>
    <t>B</t>
    <phoneticPr fontId="13" type="noConversion"/>
  </si>
  <si>
    <t>C</t>
    <phoneticPr fontId="13" type="noConversion"/>
  </si>
  <si>
    <t>No</t>
    <phoneticPr fontId="16" type="noConversion"/>
  </si>
  <si>
    <t>Category of services</t>
  </si>
  <si>
    <t>Type of services</t>
    <phoneticPr fontId="16" type="noConversion"/>
  </si>
  <si>
    <t>Room</t>
    <phoneticPr fontId="16" type="noConversion"/>
  </si>
  <si>
    <t xml:space="preserve">Aided Standalone Child Care Centre  </t>
    <phoneticPr fontId="16" type="noConversion"/>
  </si>
  <si>
    <t>Supervisor's Room</t>
  </si>
  <si>
    <t>Assistant Supervisor's Room</t>
    <phoneticPr fontId="16" type="noConversion"/>
  </si>
  <si>
    <t>Office/Staff Room</t>
    <phoneticPr fontId="16" type="noConversion"/>
  </si>
  <si>
    <t>Dormitory</t>
    <phoneticPr fontId="16" type="noConversion"/>
  </si>
  <si>
    <t>Playroom/Music Room</t>
    <phoneticPr fontId="16" type="noConversion"/>
  </si>
  <si>
    <t>Small Group Tuition Room</t>
    <phoneticPr fontId="16" type="noConversion"/>
  </si>
  <si>
    <t>Medical/Isolation Room</t>
    <phoneticPr fontId="16" type="noConversion"/>
  </si>
  <si>
    <t>Laundry</t>
    <phoneticPr fontId="16" type="noConversion"/>
  </si>
  <si>
    <t>Store</t>
    <phoneticPr fontId="16" type="noConversion"/>
  </si>
  <si>
    <t>Milk Room</t>
    <phoneticPr fontId="16" type="noConversion"/>
  </si>
  <si>
    <t>Kitchen</t>
    <phoneticPr fontId="16" type="noConversion"/>
  </si>
  <si>
    <t>Food Store</t>
    <phoneticPr fontId="16" type="noConversion"/>
  </si>
  <si>
    <t>Staff Changing Room</t>
    <phoneticPr fontId="16" type="noConversion"/>
  </si>
  <si>
    <t>Interview Room</t>
    <phoneticPr fontId="16" type="noConversion"/>
  </si>
  <si>
    <t>Babycare Room</t>
    <phoneticPr fontId="16" type="noConversion"/>
  </si>
  <si>
    <t>Nappy Changing Room</t>
    <phoneticPr fontId="16" type="noConversion"/>
  </si>
  <si>
    <t>Entrance/Reception/Health Inspection Area</t>
    <phoneticPr fontId="16" type="noConversion"/>
  </si>
  <si>
    <t>Play cum Dining Area</t>
  </si>
  <si>
    <t>Indoor Big Muscle Area</t>
  </si>
  <si>
    <t>Children's Toilet/Infant's Toilet</t>
  </si>
  <si>
    <t>Staff Toilet</t>
  </si>
  <si>
    <t>Disabled Toilet</t>
  </si>
  <si>
    <t>Type of services</t>
  </si>
  <si>
    <t>AC</t>
    <phoneticPr fontId="13" type="noConversion"/>
  </si>
  <si>
    <t>2254EM21M - Tender Documents</t>
  </si>
  <si>
    <t>No</t>
    <phoneticPr fontId="16" type="noConversion"/>
  </si>
  <si>
    <t>Type of services</t>
    <phoneticPr fontId="16" type="noConversion"/>
  </si>
  <si>
    <t>Room</t>
    <phoneticPr fontId="16" type="noConversion"/>
  </si>
  <si>
    <t>Air Conditioning (YES/ NO)</t>
    <phoneticPr fontId="16" type="noConversion"/>
  </si>
  <si>
    <t>Counselling Centre for Psychotropic Substance Abusers (CCPSA)
Social Welfare Department (SWD)</t>
    <phoneticPr fontId="13" type="noConversion"/>
  </si>
  <si>
    <t>Centre in charge SWO</t>
    <phoneticPr fontId="13" type="noConversion"/>
  </si>
  <si>
    <t>Yes</t>
    <phoneticPr fontId="13" type="noConversion"/>
  </si>
  <si>
    <t>Counselling Centre for Psychotropic Substance Abusers (CCPSA)
Social Welfare Department (SWD)</t>
    <phoneticPr fontId="13" type="noConversion"/>
  </si>
  <si>
    <t>Open Plan office for 10 full-time staff and F&amp;E</t>
    <phoneticPr fontId="13" type="noConversion"/>
  </si>
  <si>
    <t>Yes</t>
    <phoneticPr fontId="13" type="noConversion"/>
  </si>
  <si>
    <t>Interview Room</t>
  </si>
  <si>
    <t>Yes</t>
    <phoneticPr fontId="13" type="noConversion"/>
  </si>
  <si>
    <t>Counselling Centre for Psychotropic Substance Abusers (CCPSA)
Social Welfare Department (SWD)</t>
    <phoneticPr fontId="13" type="noConversion"/>
  </si>
  <si>
    <t>Group Activity Rooms inclubing a Band Room</t>
    <phoneticPr fontId="13" type="noConversion"/>
  </si>
  <si>
    <t>Yes</t>
    <phoneticPr fontId="13" type="noConversion"/>
  </si>
  <si>
    <t>Counselling Centre for Psychotropic Substance Abusers (CCPSA)
Social Welfare Department (SWD)</t>
    <phoneticPr fontId="13" type="noConversion"/>
  </si>
  <si>
    <t>Conference cum Multi-purpose Room</t>
    <phoneticPr fontId="13" type="noConversion"/>
  </si>
  <si>
    <t>Yes</t>
    <phoneticPr fontId="13" type="noConversion"/>
  </si>
  <si>
    <t>Counselling Centre for Psychotropic Substance Abusers (CCPSA)
Social Welfare Department (SWD)</t>
    <phoneticPr fontId="13" type="noConversion"/>
  </si>
  <si>
    <t>Medical Consulation/Nurse Duty Room</t>
    <phoneticPr fontId="13" type="noConversion"/>
  </si>
  <si>
    <t>Counselling Centre for Psychotropic Substance Abusers (CCPSA)
Social Welfare Department (SWD)</t>
    <phoneticPr fontId="13" type="noConversion"/>
  </si>
  <si>
    <t>General Storeroom</t>
    <phoneticPr fontId="13" type="noConversion"/>
  </si>
  <si>
    <t>No</t>
    <phoneticPr fontId="13" type="noConversion"/>
  </si>
  <si>
    <t>Reception Area/Drop-in Area</t>
    <phoneticPr fontId="13" type="noConversion"/>
  </si>
  <si>
    <t>Counselling Centre for Psychotropic Substance Abusers (CCPSA)
Social Welfare Department (SWD)</t>
    <phoneticPr fontId="13" type="noConversion"/>
  </si>
  <si>
    <t>Toilet/Circulation</t>
    <phoneticPr fontId="13" type="noConversion"/>
  </si>
  <si>
    <t>No</t>
    <phoneticPr fontId="16" type="noConversion"/>
  </si>
  <si>
    <t>Type of services</t>
    <phoneticPr fontId="16" type="noConversion"/>
  </si>
  <si>
    <t>Room</t>
    <phoneticPr fontId="16" type="noConversion"/>
  </si>
  <si>
    <t>Air Conditioning (YES/ NO)</t>
    <phoneticPr fontId="16" type="noConversion"/>
  </si>
  <si>
    <t>Cyber Youth Support Team</t>
  </si>
  <si>
    <t>Supervisor Room</t>
    <phoneticPr fontId="13" type="noConversion"/>
  </si>
  <si>
    <t>Yes</t>
    <phoneticPr fontId="13" type="noConversion"/>
  </si>
  <si>
    <t>General Office</t>
  </si>
  <si>
    <t>Reception Area cum Information Corner</t>
    <phoneticPr fontId="13" type="noConversion"/>
  </si>
  <si>
    <t>Interview Room</t>
    <phoneticPr fontId="13" type="noConversion"/>
  </si>
  <si>
    <t>Group Activity Room</t>
    <phoneticPr fontId="13" type="noConversion"/>
  </si>
  <si>
    <t>Conference Room</t>
    <phoneticPr fontId="13" type="noConversion"/>
  </si>
  <si>
    <t>Pantry</t>
    <phoneticPr fontId="13" type="noConversion"/>
  </si>
  <si>
    <t>No</t>
    <phoneticPr fontId="13" type="noConversion"/>
  </si>
  <si>
    <t>Store Room</t>
    <phoneticPr fontId="13" type="noConversion"/>
  </si>
  <si>
    <t>Toilets</t>
    <phoneticPr fontId="13" type="noConversion"/>
  </si>
  <si>
    <t>Disabled Toilets</t>
    <phoneticPr fontId="13" type="noConversion"/>
  </si>
  <si>
    <t>Type of services</t>
    <phoneticPr fontId="16" type="noConversion"/>
  </si>
  <si>
    <t>Outreaching Social Work Team
(Full-team – 4 ASWOs &amp; 6 SWAs)</t>
    <phoneticPr fontId="13" type="noConversion"/>
  </si>
  <si>
    <t>No</t>
    <phoneticPr fontId="16" type="noConversion"/>
  </si>
  <si>
    <t>Room</t>
    <phoneticPr fontId="16" type="noConversion"/>
  </si>
  <si>
    <t>Air Conditioning (YES/ NO)</t>
    <phoneticPr fontId="16" type="noConversion"/>
  </si>
  <si>
    <t>Hostel for Ex-prisoners (Capacity: 24)</t>
  </si>
  <si>
    <t>Warden / Oi/c Room</t>
  </si>
  <si>
    <t>Staff Room / General Office</t>
  </si>
  <si>
    <t>Dormitory</t>
  </si>
  <si>
    <t>Staff Barrack Room</t>
  </si>
  <si>
    <t>Kitchen</t>
  </si>
  <si>
    <t>Kitchen Store</t>
  </si>
  <si>
    <t>Laundry Area and Linen Store</t>
  </si>
  <si>
    <t>General Store</t>
  </si>
  <si>
    <t>Living Area (TV Room / Common / Sitting Area)</t>
  </si>
  <si>
    <t>Dining Area / Work Room</t>
  </si>
  <si>
    <t>Toilet and Bathroom for Residents</t>
  </si>
  <si>
    <t>Toliet and Bathroom for Staff on duty</t>
  </si>
  <si>
    <t>No</t>
    <phoneticPr fontId="16" type="noConversion"/>
  </si>
  <si>
    <t>Type of services</t>
    <phoneticPr fontId="16" type="noConversion"/>
  </si>
  <si>
    <t>Room</t>
    <phoneticPr fontId="16" type="noConversion"/>
  </si>
  <si>
    <t>Air Conditioning (YES/ NO)</t>
    <phoneticPr fontId="16" type="noConversion"/>
  </si>
  <si>
    <t>Independent School Social Work Office</t>
  </si>
  <si>
    <t>Store Room</t>
  </si>
  <si>
    <t>Toilets</t>
  </si>
  <si>
    <t>No</t>
    <phoneticPr fontId="16" type="noConversion"/>
  </si>
  <si>
    <t>Type of services</t>
    <phoneticPr fontId="16" type="noConversion"/>
  </si>
  <si>
    <t>Room</t>
    <phoneticPr fontId="16" type="noConversion"/>
  </si>
  <si>
    <t>Air Conditioning (YES/ NO)</t>
    <phoneticPr fontId="16" type="noConversion"/>
  </si>
  <si>
    <t>Integrated Children and Youth Services Centre</t>
    <phoneticPr fontId="13" type="noConversion"/>
  </si>
  <si>
    <t>Office for Team Leader</t>
  </si>
  <si>
    <t>Yes</t>
    <phoneticPr fontId="13" type="noConversion"/>
  </si>
  <si>
    <t>Office for Social Work Staff (Including 1 Family Life Education Officer)</t>
  </si>
  <si>
    <t>General Office for Supporting Staff</t>
  </si>
  <si>
    <t>Reception Area</t>
  </si>
  <si>
    <t>Drop-in-Corner Play Room for</t>
  </si>
  <si>
    <t>Children and Parents</t>
  </si>
  <si>
    <t>Group Activity Room (9 nos.)</t>
  </si>
  <si>
    <t>Centre-in- charge – SWO</t>
    <phoneticPr fontId="16" type="noConversion"/>
  </si>
  <si>
    <t>Open Plan office for 10 full-time staff and F&amp;E</t>
    <phoneticPr fontId="16" type="noConversion"/>
  </si>
  <si>
    <t>Interview Room</t>
    <phoneticPr fontId="16" type="noConversion"/>
  </si>
  <si>
    <t>Conference Room</t>
  </si>
  <si>
    <t>Equipment Store</t>
  </si>
  <si>
    <t>Domestic Science Room</t>
  </si>
  <si>
    <t>Toilet (3 nos.)</t>
  </si>
  <si>
    <t>Cleaner’s Room</t>
  </si>
  <si>
    <t>Plant/Meter Rooms</t>
  </si>
  <si>
    <t>Neighbourhood Level Community Development Project</t>
  </si>
  <si>
    <t>Officer-in-charge</t>
  </si>
  <si>
    <t>Reception/Waiting Area</t>
  </si>
  <si>
    <t>Conference Room (with sliding/folding partition)</t>
  </si>
  <si>
    <t>Activity Room (2 nos.) (with sliding/folding partition in between)</t>
  </si>
  <si>
    <t>Pantry</t>
  </si>
  <si>
    <t>Circulation</t>
  </si>
  <si>
    <t>Social Service Centre</t>
  </si>
  <si>
    <t>Supervisor’s Office</t>
  </si>
  <si>
    <t>Office for Caseworkers</t>
  </si>
  <si>
    <t>Waiting / Reception Area</t>
  </si>
  <si>
    <t>Interview Room (3 nos.)</t>
  </si>
  <si>
    <t>Conference cum Activity Room</t>
  </si>
  <si>
    <t>Youth and corrections services</t>
  </si>
  <si>
    <t>Hostel for Ex-prisoners (Capacity: 25)</t>
  </si>
  <si>
    <t>Hostel for Ex-prisoners (Capacity: 26)</t>
  </si>
  <si>
    <t>Hostel for Ex-prisoners (Capacity: 27)</t>
  </si>
  <si>
    <t>Hostel for Ex-prisoners (Capacity: 28)</t>
  </si>
  <si>
    <t>Hostel for Ex-prisoners (Capacity: 29)</t>
  </si>
  <si>
    <t>Hostel for Ex-prisoners (Capacity: 30)</t>
  </si>
  <si>
    <t>Hostel for Ex-prisoners (Capacity: 31)</t>
  </si>
  <si>
    <t>Hostel for Ex-prisoners (Capacity: 32)</t>
  </si>
  <si>
    <t>Hostel for Ex-prisoners (Capacity: 33)</t>
  </si>
  <si>
    <t>Hostel for Ex-prisoners (Capacity: 34)</t>
  </si>
  <si>
    <t>Hostel for Ex-prisoners (Capacity: 35)</t>
  </si>
  <si>
    <t>Social Service Centre</t>
    <phoneticPr fontId="13" type="noConversion"/>
  </si>
  <si>
    <t>Counselling Centre for Psychotropic Substance Abusers (CCPSA)
Social Welfare Department (SWD)</t>
    <phoneticPr fontId="13" type="noConversion"/>
  </si>
  <si>
    <t>Room</t>
  </si>
  <si>
    <t>Air Conditioning (YES/ NO)</t>
  </si>
  <si>
    <t>Youth and Corrections Services</t>
  </si>
  <si>
    <t>Rehabilitation and Medical Social Services</t>
    <phoneticPr fontId="13" type="noConversion"/>
  </si>
  <si>
    <t>Rehabilitation and Medical Social Services</t>
  </si>
  <si>
    <t>Care and Attention Home for the Age Blind (Capacity : 50)</t>
  </si>
  <si>
    <t>Assistant Superintendent's Office</t>
  </si>
  <si>
    <t>Common Room</t>
  </si>
  <si>
    <t>Dining / Activity Room</t>
  </si>
  <si>
    <t>Sick Bay</t>
  </si>
  <si>
    <t>Laundry/Workroom</t>
  </si>
  <si>
    <t>Club Room</t>
  </si>
  <si>
    <t>Social &amp; Recreational Area</t>
  </si>
  <si>
    <t>Staff Common/ Rest Room</t>
  </si>
  <si>
    <t>Staff Changing Room</t>
  </si>
  <si>
    <t>Staff Pantry</t>
  </si>
  <si>
    <t>Serving Lift for Food Delivery</t>
  </si>
  <si>
    <t>Day Care Centre for the Elderly (40-120 place) (non-kitchen based)</t>
  </si>
  <si>
    <t>Nursing Home (150-place)</t>
  </si>
  <si>
    <t>Nursing Home (200-place)</t>
  </si>
  <si>
    <t>Nursing Home (250-place)</t>
  </si>
  <si>
    <t>Residential Care Home for the Elderly (100-place)</t>
  </si>
  <si>
    <t>Residential Care Home for the Elderly (150-place)</t>
  </si>
  <si>
    <t>Residential Care Home for the Elderly (200-place)</t>
  </si>
  <si>
    <t>Residential Care Home for the Elderly (250-place)</t>
  </si>
  <si>
    <t>Family and Child Welfare Services</t>
    <phoneticPr fontId="13" type="noConversion"/>
  </si>
  <si>
    <t>Extension to Small Group Home</t>
  </si>
  <si>
    <t>Family Life Education Office (1-Worker)</t>
  </si>
  <si>
    <t>Family Life Education Office (2-Worker)</t>
  </si>
  <si>
    <t>Foster Care Service</t>
  </si>
  <si>
    <t>Specialised Co-parenting Support Centre</t>
  </si>
  <si>
    <t>Care and Attention Home for Severely Disabled Persons (40-50 place)</t>
  </si>
  <si>
    <t>Community Rehabilitation Day Centre (80 daily attendance (DA) &amp; 10 DC/SD places, 80 DA &amp; 5 DC/SD places, or 60 DA &amp; 5 DC/SD places)</t>
  </si>
  <si>
    <t>Community Rehabilitation Network Regional Centre</t>
  </si>
  <si>
    <t>Community Rehabilitation Network Station</t>
  </si>
  <si>
    <t>Day Activity Centre (50- 60 place)</t>
  </si>
  <si>
    <t>District Support Centre for Persons with Disabilities (5, 10 &amp; 15 places)</t>
  </si>
  <si>
    <t>Early Education and Training Centre (90-place)</t>
  </si>
  <si>
    <t>Halfway House for Discharged Mental Patients (40-place)</t>
  </si>
  <si>
    <t>Integrated Supported Service for Persons with Severe Physical Disabilities (200 cases)</t>
  </si>
  <si>
    <t>Integrated Supported Service for Persons with Severe Physical Disabilities (250 cases)</t>
  </si>
  <si>
    <t>Parents Resource Centre</t>
  </si>
  <si>
    <t>Social and Recreational Centre for the Disabled (Physically Handicapped)</t>
  </si>
  <si>
    <t>Support Centre for Persons with Autism</t>
  </si>
  <si>
    <t>Early Education and Training Centre (60-place) </t>
  </si>
  <si>
    <t>Category of Service :</t>
    <phoneticPr fontId="13" type="noConversion"/>
  </si>
  <si>
    <t>Type of service:</t>
    <phoneticPr fontId="13" type="noConversion"/>
  </si>
  <si>
    <t>e.g.</t>
    <phoneticPr fontId="13" type="noConversion"/>
  </si>
  <si>
    <t>Day Care Unit attached to District Elderly Community Centre (Capacity20)</t>
  </si>
  <si>
    <t>Day Care Unit in Residential Care Home for the Elderly (Capacity20 or 30)</t>
  </si>
  <si>
    <t>District Elderly Community Centre (DECC)</t>
    <phoneticPr fontId="16" type="noConversion"/>
  </si>
  <si>
    <t>Home-based Community Care Services (Kitchen-based) for 1-4 teams (Capacity 70-280 cases)</t>
  </si>
  <si>
    <t>Home-based Community Care Services (Non-kitchen based) for 1-4 teams (Capacity 70-280 cases)</t>
  </si>
  <si>
    <t>Neigbourhood Elderly Centre (NEC)</t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</si>
  <si>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</si>
  <si>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Day Care Centre for the Elderly (40-120 place) (kitchen-based)</t>
    <phoneticPr fontId="13" type="noConversion"/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</si>
  <si>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</si>
  <si>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Nursing Home (150-place)</t>
    <phoneticPr fontId="13" type="noConversion"/>
  </si>
  <si>
    <t>Elderly Services</t>
    <phoneticPr fontId="13" type="noConversion"/>
  </si>
  <si>
    <t>Elderly Services</t>
    <phoneticPr fontId="13" type="noConversion"/>
  </si>
  <si>
    <t>Day Care Centre for the Elderly (40-120 place) (kitchen-based)</t>
    <phoneticPr fontId="13" type="noConversion"/>
  </si>
  <si>
    <t>District Elderly Community Centre (DECC)</t>
    <phoneticPr fontId="16" type="noConversion"/>
  </si>
  <si>
    <t>Day Care Centre for the Elderly (40-120 place) (kitchen-based)</t>
    <phoneticPr fontId="13" type="noConversion"/>
  </si>
  <si>
    <t>Reception</t>
    <phoneticPr fontId="16" type="noConversion"/>
  </si>
  <si>
    <t>Medical Consultation / Nurse Duty Room/ Sick Room</t>
    <phoneticPr fontId="16" type="noConversion"/>
  </si>
  <si>
    <t>Physiotherapist / Training Room</t>
  </si>
  <si>
    <t>Dining / Activity Room / Meal Provision Area</t>
  </si>
  <si>
    <t>Multi-Sensory Area</t>
  </si>
  <si>
    <t>Laundry / Workroom</t>
  </si>
  <si>
    <t>Dining / Activity Room / Meal Provision Area</t>
    <phoneticPr fontId="16" type="noConversion"/>
  </si>
  <si>
    <t>Multi-Sensory Area</t>
    <phoneticPr fontId="16" type="noConversion"/>
  </si>
  <si>
    <t>Office</t>
  </si>
  <si>
    <t>Office</t>
    <phoneticPr fontId="16" type="noConversion"/>
  </si>
  <si>
    <t>Dining/Common/Activity Room/Pantry</t>
  </si>
  <si>
    <t>District Elderly Community Centre (DECC)</t>
    <phoneticPr fontId="16" type="noConversion"/>
  </si>
  <si>
    <t>Activity Room 1</t>
    <phoneticPr fontId="16" type="noConversion"/>
  </si>
  <si>
    <t>Activity Room 2</t>
    <phoneticPr fontId="16" type="noConversion"/>
  </si>
  <si>
    <t>Club Room</t>
    <phoneticPr fontId="16" type="noConversion"/>
  </si>
  <si>
    <t>Common Room</t>
    <phoneticPr fontId="16" type="noConversion"/>
  </si>
  <si>
    <t>Canteen</t>
    <phoneticPr fontId="16" type="noConversion"/>
  </si>
  <si>
    <t>Volunteer Room</t>
    <phoneticPr fontId="16" type="noConversion"/>
  </si>
  <si>
    <t>Working Area for Personal Care Workers</t>
    <phoneticPr fontId="16" type="noConversion"/>
  </si>
  <si>
    <t>NO</t>
    <phoneticPr fontId="16" type="noConversion"/>
  </si>
  <si>
    <t>NO</t>
    <phoneticPr fontId="16" type="noConversion"/>
  </si>
  <si>
    <t>Office</t>
    <phoneticPr fontId="16" type="noConversion"/>
  </si>
  <si>
    <t>Activity Room 1</t>
  </si>
  <si>
    <t>Activity Room 2</t>
  </si>
  <si>
    <t>Carer Support and Resource Room</t>
    <phoneticPr fontId="16" type="noConversion"/>
  </si>
  <si>
    <t>Volunteer Room</t>
  </si>
  <si>
    <t>NO</t>
    <phoneticPr fontId="16" type="noConversion"/>
  </si>
  <si>
    <t>Toilets</t>
    <phoneticPr fontId="16" type="noConversion"/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</si>
  <si>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</si>
  <si>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Dormitory</t>
    <phoneticPr fontId="13" type="noConversion"/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</si>
  <si>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</si>
  <si>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Attached Bathroom/Shower Room to Dormitory Room</t>
  </si>
  <si>
    <t>Dining/Multi-purpose Room</t>
  </si>
  <si>
    <t>Pantry for residents</t>
  </si>
  <si>
    <t>Small Group Activity Room</t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</si>
  <si>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</si>
  <si>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</si>
  <si>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Sick/Isolation/Quiet Room</t>
  </si>
  <si>
    <t>Accessible Toilet cum Shower Room attached to each Sick/Isolation/Quiet Room</t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</si>
  <si>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</si>
  <si>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Rehabilitation Area</t>
  </si>
  <si>
    <t>Store for Rehabilitation Area</t>
  </si>
  <si>
    <t>End-of-life Care Room</t>
  </si>
  <si>
    <t>Soiled Utility Room</t>
  </si>
  <si>
    <t>Laundry</t>
  </si>
  <si>
    <t>Dumb Waiter</t>
  </si>
  <si>
    <t>Clean Utility Room</t>
  </si>
  <si>
    <t>Interview/Meeting/Family Room</t>
  </si>
  <si>
    <t>Refuse Room</t>
  </si>
  <si>
    <t>Superintendent's Office</t>
    <phoneticPr fontId="13" type="noConversion"/>
  </si>
  <si>
    <t>Office for Medical Officer</t>
  </si>
  <si>
    <t>Female/Male Staff Changing Room and Rest Room cum Pantry</t>
    <phoneticPr fontId="16" type="noConversion"/>
  </si>
  <si>
    <t>Staff Toilet/Bath Room</t>
  </si>
  <si>
    <t>Nursing Home (100-place)                                                                              </t>
    <phoneticPr fontId="13" type="noConversion"/>
  </si>
  <si>
    <t>NO</t>
    <phoneticPr fontId="16" type="noConversion"/>
  </si>
  <si>
    <t>NO</t>
    <phoneticPr fontId="16" type="noConversion"/>
  </si>
  <si>
    <t>NO</t>
    <phoneticPr fontId="16" type="noConversion"/>
  </si>
  <si>
    <t>NO</t>
    <phoneticPr fontId="16" type="noConversion"/>
  </si>
  <si>
    <t>Female/Male Staff Changing Room and Rest Room cum Pantry</t>
    <phoneticPr fontId="16" type="noConversion"/>
  </si>
  <si>
    <t>Female/Male Staff Changing Room and Rest Room cum Pantry</t>
    <phoneticPr fontId="16" type="noConversion"/>
  </si>
  <si>
    <t>Female/Male Staff Changing Room and Rest Room cum Pantry</t>
    <phoneticPr fontId="16" type="noConversion"/>
  </si>
  <si>
    <t>NO</t>
    <phoneticPr fontId="16" type="noConversion"/>
  </si>
  <si>
    <t>Family and Child Welfare Services</t>
  </si>
  <si>
    <t>Family and Child Welfare Services</t>
    <phoneticPr fontId="13" type="noConversion"/>
  </si>
  <si>
    <t>Child Care Centre (100 &amp; 150 &amp; 200 places)</t>
    <phoneticPr fontId="13" type="noConversion"/>
  </si>
  <si>
    <t>Assistant Supervisor's Room</t>
    <phoneticPr fontId="16" type="noConversion"/>
  </si>
  <si>
    <t>Child Care Centre (100 &amp; 150 &amp; 200 places)</t>
    <phoneticPr fontId="13" type="noConversion"/>
  </si>
  <si>
    <t>Dormitory</t>
    <phoneticPr fontId="16" type="noConversion"/>
  </si>
  <si>
    <t>Playroom/Music Room</t>
    <phoneticPr fontId="16" type="noConversion"/>
  </si>
  <si>
    <t>Small Group Tuition Room</t>
    <phoneticPr fontId="16" type="noConversion"/>
  </si>
  <si>
    <t>Child Care Centre (100 &amp; 150 &amp; 200 places)</t>
    <phoneticPr fontId="13" type="noConversion"/>
  </si>
  <si>
    <t>Milk Room</t>
    <phoneticPr fontId="16" type="noConversion"/>
  </si>
  <si>
    <t>Food Store</t>
    <phoneticPr fontId="16" type="noConversion"/>
  </si>
  <si>
    <t>Staff Changing Room</t>
    <phoneticPr fontId="16" type="noConversion"/>
  </si>
  <si>
    <t>Nappy Changing Room</t>
    <phoneticPr fontId="16" type="noConversion"/>
  </si>
  <si>
    <t>Relief Houseparent/Houseparent Children's Bedroom</t>
  </si>
  <si>
    <t>Multi-purpose Room</t>
  </si>
  <si>
    <t>Bathrooms/Toilets</t>
  </si>
  <si>
    <t>Bathrooms/Toilets for children living in the sick/isolation room.</t>
  </si>
  <si>
    <t>Multi-function Room</t>
  </si>
  <si>
    <t>Small Group Discussion/ Work Room</t>
    <phoneticPr fontId="16" type="noConversion"/>
  </si>
  <si>
    <t>Foster Care Service</t>
    <phoneticPr fontId="16" type="noConversion"/>
  </si>
  <si>
    <t>Foster Care Service</t>
    <phoneticPr fontId="13" type="noConversion"/>
  </si>
  <si>
    <t>Additional Storage Space</t>
  </si>
  <si>
    <t>Integrated Family Service Centre (IFSC)</t>
    <phoneticPr fontId="16" type="noConversion"/>
  </si>
  <si>
    <t>Office for Unit Coordinator of FSU and FRU</t>
    <phoneticPr fontId="16" type="noConversion"/>
  </si>
  <si>
    <t>Integrated Family Service Centre (IFSC)</t>
    <phoneticPr fontId="16" type="noConversion"/>
  </si>
  <si>
    <t>Conference room</t>
    <phoneticPr fontId="16" type="noConversion"/>
  </si>
  <si>
    <t>Drop-in area cum an exhibition area</t>
    <phoneticPr fontId="16" type="noConversion"/>
  </si>
  <si>
    <t>Common room</t>
    <phoneticPr fontId="16" type="noConversion"/>
  </si>
  <si>
    <t>Cyber point</t>
    <phoneticPr fontId="16" type="noConversion"/>
  </si>
  <si>
    <t>Activities cum audio-visual room</t>
    <phoneticPr fontId="16" type="noConversion"/>
  </si>
  <si>
    <t>Information and resource corner</t>
    <phoneticPr fontId="16" type="noConversion"/>
  </si>
  <si>
    <t>Study room</t>
    <phoneticPr fontId="16" type="noConversion"/>
  </si>
  <si>
    <t>Play room</t>
    <phoneticPr fontId="16" type="noConversion"/>
  </si>
  <si>
    <t>Special family care room</t>
    <phoneticPr fontId="16" type="noConversion"/>
  </si>
  <si>
    <t>Store room</t>
    <phoneticPr fontId="16" type="noConversion"/>
  </si>
  <si>
    <t>Pantry</t>
    <phoneticPr fontId="16" type="noConversion"/>
  </si>
  <si>
    <t>Outreaching Team for Ethnic Minorities (OTEM)</t>
    <phoneticPr fontId="13" type="noConversion"/>
  </si>
  <si>
    <t>Outreaching Team for Ethnic Minorities (OTEM)</t>
    <phoneticPr fontId="13" type="noConversion"/>
  </si>
  <si>
    <t>Refuge Centre for Women (40 places)</t>
    <phoneticPr fontId="16" type="noConversion"/>
  </si>
  <si>
    <t>Officer-in-charge Office</t>
  </si>
  <si>
    <t>Refuge Centre for Women (40 places)</t>
    <phoneticPr fontId="16" type="noConversion"/>
  </si>
  <si>
    <t>Staff Dormitory</t>
    <phoneticPr fontId="16" type="noConversion"/>
  </si>
  <si>
    <t>Refuge Centre for Women (40 places)</t>
    <phoneticPr fontId="16" type="noConversion"/>
  </si>
  <si>
    <t>Play cum Activity Room</t>
  </si>
  <si>
    <t>Residential Child Care Centre (96 places)</t>
    <phoneticPr fontId="13" type="noConversion"/>
  </si>
  <si>
    <t>Playroom/Music Room</t>
  </si>
  <si>
    <t>Small Group Tuition Room</t>
  </si>
  <si>
    <t>Milk Room</t>
  </si>
  <si>
    <t>Residential Child Care Centre (96 places)</t>
    <phoneticPr fontId="13" type="noConversion"/>
  </si>
  <si>
    <t>Food Store</t>
  </si>
  <si>
    <t>Residential Child Care Centre (96 places)</t>
    <phoneticPr fontId="13" type="noConversion"/>
  </si>
  <si>
    <t>Residential Child Care Centre (96 places)</t>
    <phoneticPr fontId="13" type="noConversion"/>
  </si>
  <si>
    <t>Interview/Therapy  Room</t>
  </si>
  <si>
    <t>Babycare Room</t>
  </si>
  <si>
    <t>Indoor Big Muscle Area</t>
    <phoneticPr fontId="16" type="noConversion"/>
  </si>
  <si>
    <t>Children's Toilet/Infant's Toilet</t>
    <phoneticPr fontId="16" type="noConversion"/>
  </si>
  <si>
    <t>Children Wash/Bathrooms</t>
    <phoneticPr fontId="16" type="noConversion"/>
  </si>
  <si>
    <t>Attached Toilet/Bath for Sick/Isolation Room</t>
    <phoneticPr fontId="16" type="noConversion"/>
  </si>
  <si>
    <t>Attached toilet for Staff Barrack room</t>
    <phoneticPr fontId="16" type="noConversion"/>
  </si>
  <si>
    <t>Accessible Toilet</t>
    <phoneticPr fontId="16" type="noConversion"/>
  </si>
  <si>
    <t>Cleaning Store</t>
    <phoneticPr fontId="16" type="noConversion"/>
  </si>
  <si>
    <t>Small Group Home (8 places)                                                                                                   </t>
    <phoneticPr fontId="16" type="noConversion"/>
  </si>
  <si>
    <t>Play area cum resource corner</t>
  </si>
  <si>
    <t>Visitation cum interview room</t>
  </si>
  <si>
    <t>Small group room</t>
  </si>
  <si>
    <t>Urban Hostel for Single Persons (40 places)</t>
    <phoneticPr fontId="13" type="noConversion"/>
  </si>
  <si>
    <t>Urban Hostel for Single Persons (40 places)</t>
    <phoneticPr fontId="13" type="noConversion"/>
  </si>
  <si>
    <t xml:space="preserve">Staff Dormitory </t>
    <phoneticPr fontId="16" type="noConversion"/>
  </si>
  <si>
    <t>Integrated Family Service Centre (IFSC)</t>
    <phoneticPr fontId="16" type="noConversion"/>
  </si>
  <si>
    <t>Foster Care Service</t>
    <phoneticPr fontId="13" type="noConversion"/>
  </si>
  <si>
    <t>Care and Attention Home for Aged Blind (50 places)</t>
    <phoneticPr fontId="13" type="noConversion"/>
  </si>
  <si>
    <t>Care and Attention Home for Aged Blind (50 places)</t>
    <phoneticPr fontId="13" type="noConversion"/>
  </si>
  <si>
    <t>Care and Attention Home for Aged Blind (50 places)</t>
    <phoneticPr fontId="13" type="noConversion"/>
  </si>
  <si>
    <t>Care and Attention Home for Severely Disabled Persons (40 to 50 places)</t>
    <phoneticPr fontId="13" type="noConversion"/>
  </si>
  <si>
    <t>Care and Attention Home for Severely Disabled Persons (40 to 50 places)</t>
    <phoneticPr fontId="13" type="noConversion"/>
  </si>
  <si>
    <t>Laundry/ Workroom/ Linen Store</t>
  </si>
  <si>
    <t>Care and Attention Home for Severely Disabled Persons (40 to 50 places)</t>
    <phoneticPr fontId="13" type="noConversion"/>
  </si>
  <si>
    <t>Kitchen store</t>
  </si>
  <si>
    <t>Care and Attention Home for Severely Disabled Persons (40 to 50 places)</t>
    <phoneticPr fontId="13" type="noConversion"/>
  </si>
  <si>
    <t>Care and Attention Home for Severely Disabled Persons (40 to 50 places)</t>
    <phoneticPr fontId="13" type="noConversion"/>
  </si>
  <si>
    <t>Meeting Room</t>
  </si>
  <si>
    <t>Care and Attention Home for Severely Disabled Persons (40 to 50 places)</t>
    <phoneticPr fontId="13" type="noConversion"/>
  </si>
  <si>
    <t>Staff changing room</t>
  </si>
  <si>
    <t>Care and Attention Home for Severely Disabled Persons (40 to 50 places)</t>
    <phoneticPr fontId="13" type="noConversion"/>
  </si>
  <si>
    <t>Serving lift for food delivery</t>
  </si>
  <si>
    <t>Activity/Meeting/Training Room</t>
    <phoneticPr fontId="13" type="noConversion"/>
  </si>
  <si>
    <t>Day Activity Centre (50 to 60 places)</t>
    <phoneticPr fontId="13" type="noConversion"/>
  </si>
  <si>
    <t>Day Activity Centre (50 to 60 places)</t>
    <phoneticPr fontId="13" type="noConversion"/>
  </si>
  <si>
    <t>Day Activity Centre (50 to 60 places)</t>
    <phoneticPr fontId="13" type="noConversion"/>
  </si>
  <si>
    <t>General Office / Staff Room</t>
    <phoneticPr fontId="13" type="noConversion"/>
  </si>
  <si>
    <t>Day Activity Centre (50 to 60 places)</t>
    <phoneticPr fontId="13" type="noConversion"/>
  </si>
  <si>
    <t>Sitting Room/ peer room</t>
  </si>
  <si>
    <t>Day Activity Centre (50 to 60 places)</t>
    <phoneticPr fontId="13" type="noConversion"/>
  </si>
  <si>
    <t>Dining / multi-purpose / social training room</t>
    <phoneticPr fontId="13" type="noConversion"/>
  </si>
  <si>
    <t>Day Activity Centre (50 to 60 places)</t>
    <phoneticPr fontId="13" type="noConversion"/>
  </si>
  <si>
    <t>Trainee toilet/ shower</t>
  </si>
  <si>
    <t>Community Rehabilitation Day Centre (80 daily attendance (DA) &amp; 10 DC/SD places, 80 DA &amp; 5 DC/SD places, or 60 DA &amp; 5 DC/SD places) </t>
    <phoneticPr fontId="13" type="noConversion"/>
  </si>
  <si>
    <t>Office</t>
    <phoneticPr fontId="13" type="noConversion"/>
  </si>
  <si>
    <t>Community Rehabilitation Day Centre (80 daily attendance (DA) &amp; 10 DC/SD places, 80 DA &amp; 5 DC/SD places, or 60 DA &amp; 5 DC/SD places) </t>
    <phoneticPr fontId="13" type="noConversion"/>
  </si>
  <si>
    <t>Common / Activity Room for Day Care Service for Persons with Severe Disabilites cum Meal Provisioning Area</t>
  </si>
  <si>
    <t>Community Rehabilitation Day Centre (80 daily attendance (DA) &amp; 10 DC/SD places, 80 DA &amp; 5 DC/SD places, or 60 DA &amp; 5 DC/SD places) </t>
    <phoneticPr fontId="13" type="noConversion"/>
  </si>
  <si>
    <t>Physiotherapy / Exercise Room</t>
    <phoneticPr fontId="13" type="noConversion"/>
  </si>
  <si>
    <t>Community Rehabilitation Day Centre (80 daily attendance (DA) &amp; 10 DC/SD places, 80 DA &amp; 5 DC/SD places, or 60 DA &amp; 5 DC/SD places) </t>
    <phoneticPr fontId="13" type="noConversion"/>
  </si>
  <si>
    <t>Community Rehabilitation Day Centre (80 daily attendance (DA) &amp; 10 DC/SD places, 80 DA &amp; 5 DC/SD places, or 60 DA &amp; 5 DC/SD places) </t>
    <phoneticPr fontId="13" type="noConversion"/>
  </si>
  <si>
    <t>Activity Daily Living (ADL) Room</t>
    <phoneticPr fontId="13" type="noConversion"/>
  </si>
  <si>
    <t>General Store</t>
    <phoneticPr fontId="13" type="noConversion"/>
  </si>
  <si>
    <t>Male Toilet (Disabled persons)</t>
  </si>
  <si>
    <t>District Support Centre for Persons with Disabilities (5 &amp; 10 &amp; 15 places)</t>
    <phoneticPr fontId="13" type="noConversion"/>
  </si>
  <si>
    <t>District Support Centre for Persons with Disabilities (5 &amp; 10 &amp; 15 places)</t>
    <phoneticPr fontId="13" type="noConversion"/>
  </si>
  <si>
    <t>District Support Centre for Persons with Disabilities (5 &amp; 10 &amp; 15 places)</t>
    <phoneticPr fontId="13" type="noConversion"/>
  </si>
  <si>
    <t>Sick Bay</t>
    <phoneticPr fontId="13" type="noConversion"/>
  </si>
  <si>
    <t>Occupational Therapy Area</t>
  </si>
  <si>
    <t>District Support Centre for Persons with Disabilities (5 &amp; 10 &amp; 15 places)</t>
    <phoneticPr fontId="13" type="noConversion"/>
  </si>
  <si>
    <t>District Support Centre for Persons with Disabilities (5 &amp; 10 &amp; 15 places)</t>
    <phoneticPr fontId="13" type="noConversion"/>
  </si>
  <si>
    <t>District Support Centre for Persons with Disabilities (5 &amp; 10 &amp; 15 places)</t>
    <phoneticPr fontId="13" type="noConversion"/>
  </si>
  <si>
    <t>Common Room/ Group Room</t>
  </si>
  <si>
    <t>Female Toilet (Disabled persons)</t>
  </si>
  <si>
    <t>Early Education and Training Centre (60 places)</t>
    <phoneticPr fontId="13" type="noConversion"/>
  </si>
  <si>
    <t>Co-ordinator's Room</t>
    <phoneticPr fontId="13" type="noConversion"/>
  </si>
  <si>
    <t>Early Education and Training Centre (60 places)</t>
    <phoneticPr fontId="13" type="noConversion"/>
  </si>
  <si>
    <t>Special (PT &amp; OT) Room</t>
    <phoneticPr fontId="13" type="noConversion"/>
  </si>
  <si>
    <t>Early Education and Training Centre (60 places)</t>
    <phoneticPr fontId="13" type="noConversion"/>
  </si>
  <si>
    <t>Observation Room</t>
  </si>
  <si>
    <t xml:space="preserve">Children Toilet </t>
    <phoneticPr fontId="13" type="noConversion"/>
  </si>
  <si>
    <t>Early Education and Training Centre (90 places)</t>
    <phoneticPr fontId="13" type="noConversion"/>
  </si>
  <si>
    <t>Early Education and Training Centre (90 places)</t>
    <phoneticPr fontId="13" type="noConversion"/>
  </si>
  <si>
    <t>Early Education and Training Centre (90 places)</t>
    <phoneticPr fontId="13" type="noConversion"/>
  </si>
  <si>
    <t>Early Education and Training Centre (90 places)</t>
    <phoneticPr fontId="13" type="noConversion"/>
  </si>
  <si>
    <t>Special (PT &amp; OT) Room</t>
    <phoneticPr fontId="13" type="noConversion"/>
  </si>
  <si>
    <t>Early Education and Training Centre (90 places)</t>
    <phoneticPr fontId="13" type="noConversion"/>
  </si>
  <si>
    <t>Halfway House for Discharged Mental Patients (40 places)</t>
    <phoneticPr fontId="13" type="noConversion"/>
  </si>
  <si>
    <t>Halfway House for Discharged Mental Patients (40 places)</t>
    <phoneticPr fontId="13" type="noConversion"/>
  </si>
  <si>
    <t>Halfway House for Discharged Mental Patients (40 places)</t>
    <phoneticPr fontId="13" type="noConversion"/>
  </si>
  <si>
    <t>Halfway House for Discharged Mental Patients (40 places)</t>
    <phoneticPr fontId="13" type="noConversion"/>
  </si>
  <si>
    <t>Halfway House for Discharged Mental Patients (40 places)</t>
    <phoneticPr fontId="13" type="noConversion"/>
  </si>
  <si>
    <t>Home Care Service for Persons with Severe Disabilities (550 or 675 cases)</t>
    <phoneticPr fontId="13" type="noConversion"/>
  </si>
  <si>
    <t>Staff Common Room</t>
  </si>
  <si>
    <t>Home Care Service for Persons with Severe Disabilities (550 or 675 cases)</t>
    <phoneticPr fontId="13" type="noConversion"/>
  </si>
  <si>
    <t>Group Activity Room</t>
  </si>
  <si>
    <t>Home Care Service for Persons with Severe Disabilities (550 or 675 cases)</t>
    <phoneticPr fontId="13" type="noConversion"/>
  </si>
  <si>
    <t>Home Care Service for Persons with Severe Disabilities (550 or 675 cases)</t>
    <phoneticPr fontId="13" type="noConversion"/>
  </si>
  <si>
    <t>Hostel for Moderately Mentally Handicapped Persons (40 to 50 place)</t>
    <phoneticPr fontId="13" type="noConversion"/>
  </si>
  <si>
    <t>TV/ Common Room for Residents</t>
  </si>
  <si>
    <t>Hostel for Moderately Mentally Handicapped Persons (40 to 50 place)</t>
    <phoneticPr fontId="13" type="noConversion"/>
  </si>
  <si>
    <t>Isolation Room</t>
  </si>
  <si>
    <t>Hostel for Moderately Mentally Handicapped Persons (40 to 50 place)</t>
    <phoneticPr fontId="13" type="noConversion"/>
  </si>
  <si>
    <t>Laundry and Linen Store</t>
  </si>
  <si>
    <t>Hostel for Moderately Mentally Handicapped Persons (40 to 50 place)</t>
    <phoneticPr fontId="13" type="noConversion"/>
  </si>
  <si>
    <t>Hostel for Moderately Mentally Handicapped Persons (40 to 50 place)</t>
    <phoneticPr fontId="13" type="noConversion"/>
  </si>
  <si>
    <t>Hostel for Moderately Mentally Handicapped Persons (40 to 50 place)</t>
    <phoneticPr fontId="13" type="noConversion"/>
  </si>
  <si>
    <t>Washing and Drying Room</t>
  </si>
  <si>
    <t>Hostel for Moderately Mentally Handicapped Persons (40 to 50 place)</t>
    <phoneticPr fontId="13" type="noConversion"/>
  </si>
  <si>
    <t>Hostel for Severely Mentally Handicapped Persons (30 to 50 place)</t>
    <phoneticPr fontId="13" type="noConversion"/>
  </si>
  <si>
    <t>Warden's Office</t>
  </si>
  <si>
    <t>Hostel for Severely Mentally Handicapped Persons (30 to 50 place)</t>
    <phoneticPr fontId="13" type="noConversion"/>
  </si>
  <si>
    <t>Hostel for Severely Mentally Handicapped Persons (30 to 50 place)</t>
    <phoneticPr fontId="13" type="noConversion"/>
  </si>
  <si>
    <t>Physiotherapy Room</t>
    <phoneticPr fontId="13" type="noConversion"/>
  </si>
  <si>
    <t>Hostel for Severely Mentally Handicapped Persons (30 to 50 place)</t>
    <phoneticPr fontId="13" type="noConversion"/>
  </si>
  <si>
    <t>Living Skills Training Area</t>
  </si>
  <si>
    <t>Staff Changing Room and Locker</t>
  </si>
  <si>
    <t>Hostel for Severely Mentally Handicapped Persons (30 to 50 place)</t>
    <phoneticPr fontId="13" type="noConversion"/>
  </si>
  <si>
    <t>Hostel for Severely Physically Handicapped Persons (50 places)</t>
    <phoneticPr fontId="13" type="noConversion"/>
  </si>
  <si>
    <t>Hostel for Severely Physically Handicapped Persons (50 places)</t>
    <phoneticPr fontId="13" type="noConversion"/>
  </si>
  <si>
    <t>Hostel for Severely Physically Handicapped Persons (50 places)</t>
    <phoneticPr fontId="13" type="noConversion"/>
  </si>
  <si>
    <t xml:space="preserve">Kitchen Store </t>
    <phoneticPr fontId="13" type="noConversion"/>
  </si>
  <si>
    <t>Nurse Duty Room/Station/Sick Bay</t>
  </si>
  <si>
    <t xml:space="preserve">Therapeutic Equipment Storage Area </t>
    <phoneticPr fontId="13" type="noConversion"/>
  </si>
  <si>
    <t>Hostel for Severely Physically Handicapped Persons (50 places)</t>
    <phoneticPr fontId="13" type="noConversion"/>
  </si>
  <si>
    <t>Occupational Therapy Room</t>
  </si>
  <si>
    <t>Integrated Vocational Rehabilitation Services Centre (80 to 60 places)</t>
    <phoneticPr fontId="13" type="noConversion"/>
  </si>
  <si>
    <t>Workshop Manager Office</t>
    <phoneticPr fontId="13" type="noConversion"/>
  </si>
  <si>
    <t>Social Worker's Office</t>
    <phoneticPr fontId="13" type="noConversion"/>
  </si>
  <si>
    <t>Integrated Vocational Rehabilitation Services Centre (80 to 60 places)</t>
    <phoneticPr fontId="13" type="noConversion"/>
  </si>
  <si>
    <t>Conference cum training Room</t>
  </si>
  <si>
    <t>Integrated Vocational Rehabilitation Services Centre (80 to 60 places)</t>
    <phoneticPr fontId="13" type="noConversion"/>
  </si>
  <si>
    <t>Workshop area</t>
  </si>
  <si>
    <t>Training Room</t>
  </si>
  <si>
    <t>Integrated Vocational Rehabilitation Services Centre (80 to 60 places)</t>
    <phoneticPr fontId="13" type="noConversion"/>
  </si>
  <si>
    <t>Kitchen and Kitchen Store</t>
  </si>
  <si>
    <t>Long Stay Care Home (200 places)</t>
    <phoneticPr fontId="13" type="noConversion"/>
  </si>
  <si>
    <t>Long Stay Care Home (200 places)</t>
  </si>
  <si>
    <t>Staff Pantry</t>
    <phoneticPr fontId="13" type="noConversion"/>
  </si>
  <si>
    <t>Post-tied family quarters for Assistant Superintendent</t>
    <phoneticPr fontId="13" type="noConversion"/>
  </si>
  <si>
    <t>Staff sleep-in room for care staff</t>
    <phoneticPr fontId="13" type="noConversion"/>
  </si>
  <si>
    <t>Staff sleep-in room for minor staff</t>
    <phoneticPr fontId="13" type="noConversion"/>
  </si>
  <si>
    <t>Pantry for staff sleep-in-room</t>
  </si>
  <si>
    <t>Conference Room</t>
    <phoneticPr fontId="13" type="noConversion"/>
  </si>
  <si>
    <t>Stationery Store</t>
  </si>
  <si>
    <t>Kitchen Store</t>
    <phoneticPr fontId="13" type="noConversion"/>
  </si>
  <si>
    <t>Laundry/Work Room/Drying Area</t>
  </si>
  <si>
    <t>Linen Store</t>
  </si>
  <si>
    <t>Daily Training/Multi-purpose/Mass activities Area</t>
  </si>
  <si>
    <t>Medication Corner</t>
  </si>
  <si>
    <t>Occupational Therapy Room</t>
    <phoneticPr fontId="13" type="noConversion"/>
  </si>
  <si>
    <t>Medical Consultation Room</t>
  </si>
  <si>
    <t>Toilet/bath for care staff sleep-in room</t>
  </si>
  <si>
    <t>Attached toilet/bath for minor staff sleep-in room</t>
  </si>
  <si>
    <t>Toilets for staff and guest</t>
  </si>
  <si>
    <t>Trainees Toilets</t>
  </si>
  <si>
    <t>Long Stay Care Home (400 places)</t>
    <phoneticPr fontId="13" type="noConversion"/>
  </si>
  <si>
    <t>Long Stay Care Home (400 places)</t>
    <phoneticPr fontId="13" type="noConversion"/>
  </si>
  <si>
    <t>Social Work Assistant's Office</t>
    <phoneticPr fontId="13" type="noConversion"/>
  </si>
  <si>
    <t>Staff common/ dining room</t>
  </si>
  <si>
    <t>Staff sleep-in room for care staff</t>
  </si>
  <si>
    <t>Long Stay Care Home (400 places)</t>
    <phoneticPr fontId="13" type="noConversion"/>
  </si>
  <si>
    <t>Long Stay Care Home (400 places)</t>
    <phoneticPr fontId="13" type="noConversion"/>
  </si>
  <si>
    <t>Bedrooms</t>
  </si>
  <si>
    <t>Dining Room</t>
    <phoneticPr fontId="13" type="noConversion"/>
  </si>
  <si>
    <t>Staff Duty Room</t>
  </si>
  <si>
    <t>Long Stay Care Home (400 places)</t>
    <phoneticPr fontId="13" type="noConversion"/>
  </si>
  <si>
    <t>Supporting  Facilities</t>
  </si>
  <si>
    <t>Long Stay Care Home (400 places)</t>
    <phoneticPr fontId="13" type="noConversion"/>
  </si>
  <si>
    <t>On site Pre-school Rehabilitation Services (50 places)</t>
    <phoneticPr fontId="13" type="noConversion"/>
  </si>
  <si>
    <t>Supervisor's Office</t>
    <phoneticPr fontId="13" type="noConversion"/>
  </si>
  <si>
    <t>On site Pre-school Rehabilitation Services (50 places)</t>
    <phoneticPr fontId="13" type="noConversion"/>
  </si>
  <si>
    <t>Multi-function Room / Training Room</t>
  </si>
  <si>
    <t>On site Pre-school Rehabilitation Services (50 places)</t>
    <phoneticPr fontId="13" type="noConversion"/>
  </si>
  <si>
    <t>On site Pre-school Rehabilitation Services (100 places)</t>
    <phoneticPr fontId="13" type="noConversion"/>
  </si>
  <si>
    <t>On site Pre-school Rehabilitation Services (100 places)</t>
    <phoneticPr fontId="13" type="noConversion"/>
  </si>
  <si>
    <t>On site Pre-school Rehabilitation Services (100 places)</t>
    <phoneticPr fontId="13" type="noConversion"/>
  </si>
  <si>
    <t>On site Pre-school Rehabilitation Services (100 places)</t>
    <phoneticPr fontId="13" type="noConversion"/>
  </si>
  <si>
    <t>On site Pre-school Rehabilitation Services (125 places)</t>
    <phoneticPr fontId="13" type="noConversion"/>
  </si>
  <si>
    <t>On site Pre-school Rehabilitation Services (150 places)</t>
    <phoneticPr fontId="13" type="noConversion"/>
  </si>
  <si>
    <t>On site Pre-school Rehabilitation Services (150 places)</t>
    <phoneticPr fontId="13" type="noConversion"/>
  </si>
  <si>
    <t>On site Pre-school Rehabilitation Services (150 places)</t>
    <phoneticPr fontId="13" type="noConversion"/>
  </si>
  <si>
    <t>On site Pre-school Rehabilitation Services (175 places)</t>
    <phoneticPr fontId="13" type="noConversion"/>
  </si>
  <si>
    <t>On site Pre-school Rehabilitation Services (175 places)</t>
    <phoneticPr fontId="13" type="noConversion"/>
  </si>
  <si>
    <t>Conference Room</t>
    <phoneticPr fontId="13" type="noConversion"/>
  </si>
  <si>
    <t>Pantry</t>
    <phoneticPr fontId="13" type="noConversion"/>
  </si>
  <si>
    <t>General Store</t>
    <phoneticPr fontId="13" type="noConversion"/>
  </si>
  <si>
    <t>Purpose built Halfway House (40 to 60 places)</t>
    <phoneticPr fontId="13" type="noConversion"/>
  </si>
  <si>
    <t>Staff Sleep-in Room</t>
  </si>
  <si>
    <t>Purpose built Halfway House (40 to 60 places)</t>
    <phoneticPr fontId="13" type="noConversion"/>
  </si>
  <si>
    <t>Nurse Duty Room</t>
  </si>
  <si>
    <t>Purpose built Halfway House (40 to 60 places)</t>
    <phoneticPr fontId="13" type="noConversion"/>
  </si>
  <si>
    <t>Community Psychiatric Team Visiting Room / Room for visitors</t>
  </si>
  <si>
    <t>Pre-discharge Unit</t>
  </si>
  <si>
    <t>TV / Common / Sitting Room</t>
  </si>
  <si>
    <t>Quiet Room</t>
  </si>
  <si>
    <t>Toilet / Bathroom for residents</t>
  </si>
  <si>
    <t>Sheltered Workshop (100 places)</t>
    <phoneticPr fontId="13" type="noConversion"/>
  </si>
  <si>
    <t>Workshop Manager Office</t>
  </si>
  <si>
    <t>Work Area and Instructor</t>
  </si>
  <si>
    <t>Sheltered Workshop (100 places)</t>
    <phoneticPr fontId="13" type="noConversion"/>
  </si>
  <si>
    <t>Toilet/Shower Room/Lockers for Disabled Workers</t>
    <phoneticPr fontId="13" type="noConversion"/>
  </si>
  <si>
    <t>Sheltered Workshop (100 places)</t>
    <phoneticPr fontId="13" type="noConversion"/>
  </si>
  <si>
    <t>Sheltered Workshop (120 places)</t>
    <phoneticPr fontId="13" type="noConversion"/>
  </si>
  <si>
    <t>Sheltered Workshop (120 places)</t>
    <phoneticPr fontId="13" type="noConversion"/>
  </si>
  <si>
    <t>Sheltered Workshop (120 places)</t>
    <phoneticPr fontId="13" type="noConversion"/>
  </si>
  <si>
    <t>Sheltered Workshop (120 places)</t>
    <phoneticPr fontId="13" type="noConversion"/>
  </si>
  <si>
    <t>Sheltered Workshop (140 places)</t>
    <phoneticPr fontId="13" type="noConversion"/>
  </si>
  <si>
    <t>Sheltered Workshop (160 places)</t>
    <phoneticPr fontId="13" type="noConversion"/>
  </si>
  <si>
    <t>Sheltered Workshop (160 places)</t>
    <phoneticPr fontId="13" type="noConversion"/>
  </si>
  <si>
    <t>Sheltered Workshop (160 places)</t>
    <phoneticPr fontId="13" type="noConversion"/>
  </si>
  <si>
    <t>Small Group Home for Mildly Mentally Handicapped Children (8 places)</t>
    <phoneticPr fontId="13" type="noConversion"/>
  </si>
  <si>
    <t>Small Group Home for Mildly Mentally Handicapped Children (8 places)</t>
    <phoneticPr fontId="13" type="noConversion"/>
  </si>
  <si>
    <t>Recreation/Reading  Room</t>
  </si>
  <si>
    <t>Interview/Small Group Activities Room</t>
  </si>
  <si>
    <t>Social and Recreational Centre for the Disabled</t>
  </si>
  <si>
    <t>Common/TV/exercise room</t>
    <phoneticPr fontId="13" type="noConversion"/>
  </si>
  <si>
    <t>Special Child Care Centre (30 places)</t>
    <phoneticPr fontId="13" type="noConversion"/>
  </si>
  <si>
    <t>Activity/Training Room</t>
    <phoneticPr fontId="13" type="noConversion"/>
  </si>
  <si>
    <t>Special Child Care Centre (30 places)</t>
    <phoneticPr fontId="13" type="noConversion"/>
  </si>
  <si>
    <t>Sick Bay/Quiet Room</t>
    <phoneticPr fontId="13" type="noConversion"/>
  </si>
  <si>
    <t>Special Child Care Centre (30 places)</t>
    <phoneticPr fontId="13" type="noConversion"/>
  </si>
  <si>
    <t>Yes for Adaptation Area and No for Store</t>
    <phoneticPr fontId="13" type="noConversion"/>
  </si>
  <si>
    <t>Special Child Care Centre (60 places)</t>
    <phoneticPr fontId="13" type="noConversion"/>
  </si>
  <si>
    <t>Special Child Care Centre (60 places)</t>
    <phoneticPr fontId="13" type="noConversion"/>
  </si>
  <si>
    <t>Special Child Care Centre (60 places)</t>
    <phoneticPr fontId="13" type="noConversion"/>
  </si>
  <si>
    <t>Music Room/ Multi-sensory room</t>
  </si>
  <si>
    <t>Special Child Care Centre (60 places)</t>
    <phoneticPr fontId="13" type="noConversion"/>
  </si>
  <si>
    <t>Sick Bay/Quiet Room</t>
  </si>
  <si>
    <t>Training Aids Adaptation Area/Workshop</t>
    <phoneticPr fontId="13" type="noConversion"/>
  </si>
  <si>
    <t>Clinical Psychologist</t>
  </si>
  <si>
    <t>Assimilated Business Room</t>
  </si>
  <si>
    <t>Supported Hostel for Mentally, Physically and Mentally or Physically Handicapped Persons (20 to 40 places)</t>
    <phoneticPr fontId="13" type="noConversion"/>
  </si>
  <si>
    <t>Living Units</t>
  </si>
  <si>
    <t>Supported Hostel for Mentally, Physically and Mentally or Physically Handicapped Persons (20 to 40 places)</t>
    <phoneticPr fontId="13" type="noConversion"/>
  </si>
  <si>
    <t>Supported Hostel for Mentally, Physically and Mentally or Physically Handicapped Persons (20 to 40 places)</t>
    <phoneticPr fontId="13" type="noConversion"/>
  </si>
  <si>
    <t>Care and Attention Home for Aged Blind (50 places)</t>
    <phoneticPr fontId="13" type="noConversion"/>
  </si>
  <si>
    <t>Care and Attention Home for Severely Disabled Persons (40 to 50 places)</t>
    <phoneticPr fontId="13" type="noConversion"/>
  </si>
  <si>
    <t>Community Rehabilitation Network Station</t>
    <phoneticPr fontId="13" type="noConversion"/>
  </si>
  <si>
    <t>District Support Centre for Persons with Disabilities (5 &amp; 10 &amp; 15 places)</t>
    <phoneticPr fontId="13" type="noConversion"/>
  </si>
  <si>
    <t>Early Education and Training Centre (60 places)</t>
    <phoneticPr fontId="13" type="noConversion"/>
  </si>
  <si>
    <t>Halfway House for Discharged Mental Patients (40 places)</t>
    <phoneticPr fontId="13" type="noConversion"/>
  </si>
  <si>
    <t>Home Care Service for Persons with Severe Disabilities (550 or 675 cases)</t>
    <phoneticPr fontId="13" type="noConversion"/>
  </si>
  <si>
    <t>On site Pre-school Rehabilitation Services (100 places)</t>
    <phoneticPr fontId="13" type="noConversion"/>
  </si>
  <si>
    <t>On site Pre-school Rehabilitation Services (125 places)</t>
    <phoneticPr fontId="13" type="noConversion"/>
  </si>
  <si>
    <t>Sheltered Workshop (140 places)</t>
    <phoneticPr fontId="13" type="noConversion"/>
  </si>
  <si>
    <t>Sheltered Workshop (160 places)</t>
    <phoneticPr fontId="13" type="noConversion"/>
  </si>
  <si>
    <t>Special Child Care Centre (30 places)</t>
    <phoneticPr fontId="13" type="noConversion"/>
  </si>
  <si>
    <t>Special Child Care Centre (60 places)</t>
    <phoneticPr fontId="13" type="noConversion"/>
  </si>
  <si>
    <t>Supported Hostel for Mentally, Physically and Mentally or Physically Handicapped Persons (20 to 40 places)</t>
    <phoneticPr fontId="13" type="noConversion"/>
  </si>
  <si>
    <t xml:space="preserve">Counselling Centre for Psychotropic Substance Abusers </t>
    <phoneticPr fontId="13" type="noConversion"/>
  </si>
  <si>
    <t>Cyber Youth Support Team</t>
    <phoneticPr fontId="13" type="noConversion"/>
  </si>
  <si>
    <t xml:space="preserve">District Youth Outreaching Social Work Team Office
</t>
    <phoneticPr fontId="13" type="noConversion"/>
  </si>
  <si>
    <t>Hostel for Ex-prisoners (24 places)</t>
    <phoneticPr fontId="13" type="noConversion"/>
  </si>
  <si>
    <t>Integrated Children and Youth Services Centre</t>
    <phoneticPr fontId="13" type="noConversion"/>
  </si>
  <si>
    <t>Neighbourhood Level Community Development Project</t>
    <phoneticPr fontId="13" type="noConversion"/>
  </si>
  <si>
    <t xml:space="preserve">Counselling Centre for Psychotropic Substance Abusers </t>
    <phoneticPr fontId="13" type="noConversion"/>
  </si>
  <si>
    <t xml:space="preserve">Counselling Centre for Psychotropic Substance Abusers </t>
    <phoneticPr fontId="13" type="noConversion"/>
  </si>
  <si>
    <t>Group Activity Rooms inclubing a Band Room</t>
    <phoneticPr fontId="13" type="noConversion"/>
  </si>
  <si>
    <t>Medical Consulation/Nurse Duty Room</t>
    <phoneticPr fontId="13" type="noConversion"/>
  </si>
  <si>
    <t>Toilet/Circulation</t>
    <phoneticPr fontId="13" type="noConversion"/>
  </si>
  <si>
    <t>Cyber Youth Support Team</t>
    <phoneticPr fontId="13" type="noConversion"/>
  </si>
  <si>
    <t>Disabled Toilets</t>
    <phoneticPr fontId="13" type="noConversion"/>
  </si>
  <si>
    <t xml:space="preserve">District Youth Outreaching Social Work Team Office
</t>
    <phoneticPr fontId="13" type="noConversion"/>
  </si>
  <si>
    <t>Team Leader (ASWO's) Room</t>
    <phoneticPr fontId="13" type="noConversion"/>
  </si>
  <si>
    <t xml:space="preserve">District Youth Outreaching Social Work Team Office
</t>
    <phoneticPr fontId="13" type="noConversion"/>
  </si>
  <si>
    <t xml:space="preserve">District Youth Outreaching Social Work Team Office
</t>
    <phoneticPr fontId="13" type="noConversion"/>
  </si>
  <si>
    <t xml:space="preserve">District Youth Outreaching Social Work Team Office
</t>
    <phoneticPr fontId="13" type="noConversion"/>
  </si>
  <si>
    <t>Hostel for Ex-prisoners (24 places)</t>
    <phoneticPr fontId="13" type="noConversion"/>
  </si>
  <si>
    <t>Hostel for Ex-prisoners (24 places)</t>
    <phoneticPr fontId="13" type="noConversion"/>
  </si>
  <si>
    <t>Office for eight school social workers</t>
    <phoneticPr fontId="13" type="noConversion"/>
  </si>
  <si>
    <t>Conference/Multi-purpose Room</t>
  </si>
  <si>
    <t>Integrated Children and Youth Services Centre</t>
    <phoneticPr fontId="13" type="noConversion"/>
  </si>
  <si>
    <t>Integrated Children and Youth Services Centre</t>
    <phoneticPr fontId="13" type="noConversion"/>
  </si>
  <si>
    <t>Neighbourhood Level Community Development Project</t>
    <phoneticPr fontId="13" type="noConversion"/>
  </si>
  <si>
    <t>Pantry</t>
    <phoneticPr fontId="16" type="noConversion"/>
  </si>
  <si>
    <t>Working Area for Personal Care Workers</t>
    <phoneticPr fontId="16" type="noConversion"/>
  </si>
  <si>
    <t>NO</t>
    <phoneticPr fontId="16" type="noConversion"/>
  </si>
  <si>
    <t>Toilet for Communal Use - Female Toilet</t>
    <phoneticPr fontId="16" type="noConversion"/>
  </si>
  <si>
    <t>Toilet for Communal Use - Male Toilet</t>
    <phoneticPr fontId="13" type="noConversion"/>
  </si>
  <si>
    <t>Toilet for Communal Use - Accessible Toilet</t>
    <phoneticPr fontId="13" type="noConversion"/>
  </si>
  <si>
    <t>Toilet for Communal Use - Accessible Toilet</t>
    <phoneticPr fontId="13" type="noConversion"/>
  </si>
  <si>
    <t>Toilet for Communal Use - Female Toilet</t>
    <phoneticPr fontId="16" type="noConversion"/>
  </si>
  <si>
    <t>Toilet for Communal Use - Male Toilet</t>
    <phoneticPr fontId="13" type="noConversion"/>
  </si>
  <si>
    <t>Toilet for Communal Use - Accessible Toilet</t>
    <phoneticPr fontId="13" type="noConversion"/>
  </si>
  <si>
    <t>Group Activity cum Audio-visual Room</t>
  </si>
  <si>
    <t>Counselling / Interview Room</t>
  </si>
  <si>
    <t>TV/ Common Room</t>
    <phoneticPr fontId="13" type="noConversion"/>
  </si>
  <si>
    <t>Rehabilitation and Medical Social Services</t>
    <phoneticPr fontId="13" type="noConversion"/>
  </si>
  <si>
    <t>Occupation  Therapy  Area- Aids/ Adaptation Workshop</t>
    <phoneticPr fontId="13" type="noConversion"/>
  </si>
  <si>
    <t>Occupation  Therapy  Area - Store</t>
    <phoneticPr fontId="13" type="noConversion"/>
  </si>
  <si>
    <t>Occupation  Therapy  Area - Assessment Room/Office for OT I/OTA</t>
    <phoneticPr fontId="13" type="noConversion"/>
  </si>
  <si>
    <t>Wheelchair/Walking Aids/Parking Area</t>
    <phoneticPr fontId="13" type="noConversion"/>
  </si>
  <si>
    <t>Store Room for Raw Materials and Finished Products</t>
    <phoneticPr fontId="13" type="noConversion"/>
  </si>
  <si>
    <t>Therapy/Special Room - Occupational Therapy and Sensory Integration Room</t>
    <phoneticPr fontId="13" type="noConversion"/>
  </si>
  <si>
    <t>Therapy/Special Room - Physiotherapy Room</t>
    <phoneticPr fontId="13" type="noConversion"/>
  </si>
  <si>
    <t>Speech Therapy RTherapy/Special Room - oom</t>
    <phoneticPr fontId="13" type="noConversion"/>
  </si>
  <si>
    <t>Therapy/Special Room - Multi-purpose Room</t>
    <phoneticPr fontId="13" type="noConversion"/>
  </si>
  <si>
    <t>Toilet and Bathrooms for male and female residents/trainees</t>
    <phoneticPr fontId="13" type="noConversion"/>
  </si>
  <si>
    <t>Integrated Community Centre for Mental Wellness at the size between 0.4 - 2 team size</t>
    <phoneticPr fontId="13" type="noConversion"/>
  </si>
  <si>
    <t>Integrated Community Centre for Mental Wellness at the size between 0.4 - 2 team size</t>
    <phoneticPr fontId="13" type="noConversion"/>
  </si>
  <si>
    <t>Speech Therapy Room</t>
    <phoneticPr fontId="13" type="noConversion"/>
  </si>
  <si>
    <t>Activity Room 1</t>
    <phoneticPr fontId="13" type="noConversion"/>
  </si>
  <si>
    <t>Observation Room</t>
    <phoneticPr fontId="13" type="noConversion"/>
  </si>
  <si>
    <t>Dormitory</t>
    <phoneticPr fontId="13" type="noConversion"/>
  </si>
  <si>
    <t>Play Room for Children and Parents</t>
    <phoneticPr fontId="13" type="noConversion"/>
  </si>
  <si>
    <t xml:space="preserve">Drop-in-Corner </t>
    <phoneticPr fontId="13" type="noConversion"/>
  </si>
  <si>
    <t>Audio-visual Room</t>
    <phoneticPr fontId="16" type="noConversion"/>
  </si>
  <si>
    <t>Conference Room</t>
    <phoneticPr fontId="13" type="noConversion"/>
  </si>
  <si>
    <t>YES</t>
    <phoneticPr fontId="13" type="noConversion"/>
  </si>
  <si>
    <t>YES</t>
    <phoneticPr fontId="13" type="noConversion"/>
  </si>
  <si>
    <t>NO</t>
    <phoneticPr fontId="13" type="noConversion"/>
  </si>
  <si>
    <t>Toilet for Communal Use - Male Toilet</t>
    <phoneticPr fontId="13" type="noConversion"/>
  </si>
  <si>
    <t>Toilet for Communal Use - Accessible Toilet</t>
    <phoneticPr fontId="13" type="noConversion"/>
  </si>
  <si>
    <t>Toilet for Communal Use - Female Toilet</t>
    <phoneticPr fontId="16" type="noConversion"/>
  </si>
  <si>
    <t>Toilet for Communal Use - Male Toilet</t>
    <phoneticPr fontId="13" type="noConversion"/>
  </si>
  <si>
    <t>Toilet for Communal Use - Accessible Toilet</t>
    <phoneticPr fontId="13" type="noConversion"/>
  </si>
  <si>
    <t>Activity Room</t>
    <phoneticPr fontId="13" type="noConversion"/>
  </si>
  <si>
    <t>Attached Bathroom/ Toilets to each Bedroom</t>
    <phoneticPr fontId="13" type="noConversion"/>
  </si>
  <si>
    <t>Attached Bathroom/ Toilets to each Bedroom</t>
    <phoneticPr fontId="13" type="noConversion"/>
  </si>
  <si>
    <t>Attached toilets for sick bay/nurse duty rooms</t>
    <phoneticPr fontId="13" type="noConversion"/>
  </si>
  <si>
    <t>Office for Oi/c</t>
    <phoneticPr fontId="13" type="noConversion"/>
  </si>
  <si>
    <t>Office</t>
    <phoneticPr fontId="13" type="noConversion"/>
  </si>
  <si>
    <t>Activity Room/ Conference Room</t>
    <phoneticPr fontId="13" type="noConversion"/>
  </si>
  <si>
    <t>Interview/ Family Room</t>
    <phoneticPr fontId="13" type="noConversion"/>
  </si>
  <si>
    <t xml:space="preserve">Female Toilet (Disabled persons) </t>
    <phoneticPr fontId="13" type="noConversion"/>
  </si>
  <si>
    <t>Aids / Adaptation Workshop</t>
    <phoneticPr fontId="13" type="noConversion"/>
  </si>
  <si>
    <t>Therapy/Special Room</t>
    <phoneticPr fontId="13" type="noConversion"/>
  </si>
  <si>
    <t>General office furniture &amp; equipment</t>
    <phoneticPr fontId="13" type="noConversion"/>
  </si>
  <si>
    <t>Sick Room/ Isolation room/ Nurse Duty Room</t>
    <phoneticPr fontId="13" type="noConversion"/>
  </si>
  <si>
    <t>Sick Room/ Nurse Duty Room</t>
    <phoneticPr fontId="13" type="noConversion"/>
  </si>
  <si>
    <t>Houseparent's Bedroom</t>
    <phoneticPr fontId="13" type="noConversion"/>
  </si>
  <si>
    <t>Office</t>
    <phoneticPr fontId="13" type="noConversion"/>
  </si>
  <si>
    <t>Circulation</t>
    <phoneticPr fontId="16" type="noConversion"/>
  </si>
  <si>
    <t>Training Room</t>
    <phoneticPr fontId="13" type="noConversion"/>
  </si>
  <si>
    <t>Small Group Counselling Room</t>
    <phoneticPr fontId="16" type="noConversion"/>
  </si>
  <si>
    <t>Small Group/Club Room cum Welfare Workers' Workroom</t>
    <phoneticPr fontId="13" type="noConversion"/>
  </si>
  <si>
    <t>Sick Bay/Isolation Room</t>
    <phoneticPr fontId="13" type="noConversion"/>
  </si>
  <si>
    <t>Toilet/Bath Room</t>
    <phoneticPr fontId="13" type="noConversion"/>
  </si>
  <si>
    <t>Open Plan Office for Staff</t>
  </si>
  <si>
    <t>Open Plan Office for Staff</t>
    <phoneticPr fontId="13" type="noConversion"/>
  </si>
  <si>
    <r>
      <rPr>
        <b/>
        <sz val="18"/>
        <color rgb="FF000000"/>
        <rFont val="新細明體"/>
        <family val="1"/>
        <charset val="136"/>
      </rPr>
      <t xml:space="preserve">冷氣系統是否用途分配表的配置
</t>
    </r>
    <r>
      <rPr>
        <b/>
        <sz val="18"/>
        <color rgb="FF000000"/>
        <rFont val="Cambria"/>
        <family val="1"/>
      </rPr>
      <t>Air-conditioning (A/C) included in Schedule of Accommodation
(</t>
    </r>
    <r>
      <rPr>
        <b/>
        <sz val="18"/>
        <color rgb="FF000000"/>
        <rFont val="新細明體"/>
        <family val="1"/>
        <charset val="136"/>
      </rPr>
      <t>有</t>
    </r>
    <r>
      <rPr>
        <b/>
        <sz val="18"/>
        <color rgb="FF000000"/>
        <rFont val="Cambria"/>
        <family val="1"/>
      </rPr>
      <t xml:space="preserve"> Yes / </t>
    </r>
    <r>
      <rPr>
        <b/>
        <sz val="18"/>
        <color rgb="FF000000"/>
        <rFont val="新細明體"/>
        <family val="1"/>
        <charset val="136"/>
      </rPr>
      <t>無</t>
    </r>
    <r>
      <rPr>
        <b/>
        <sz val="18"/>
        <color rgb="FF000000"/>
        <rFont val="Cambria"/>
        <family val="1"/>
      </rPr>
      <t xml:space="preserve"> No)</t>
    </r>
    <phoneticPr fontId="13" type="noConversion"/>
  </si>
  <si>
    <t xml:space="preserve">General Office for Supporting Staff </t>
    <phoneticPr fontId="13" type="noConversion"/>
  </si>
  <si>
    <t>Toilet for Communal Use -Male Toilet</t>
    <phoneticPr fontId="13" type="noConversion"/>
  </si>
  <si>
    <t>Toilet for Communal Use -Accessible Toilet</t>
    <phoneticPr fontId="13" type="noConversion"/>
  </si>
  <si>
    <t>YES</t>
    <phoneticPr fontId="13" type="noConversion"/>
  </si>
  <si>
    <t xml:space="preserve">Training Area </t>
    <phoneticPr fontId="13" type="noConversion"/>
  </si>
  <si>
    <t>NO</t>
    <phoneticPr fontId="13" type="noConversion"/>
  </si>
  <si>
    <t xml:space="preserve">General Office </t>
    <phoneticPr fontId="13" type="noConversion"/>
  </si>
  <si>
    <t>D</t>
    <phoneticPr fontId="13" type="noConversion"/>
  </si>
  <si>
    <t>Installation Location</t>
    <phoneticPr fontId="13" type="noConversion"/>
  </si>
  <si>
    <t>False Ceiling / 假天花</t>
  </si>
  <si>
    <t>Wall / 牆</t>
    <phoneticPr fontId="13" type="noConversion"/>
  </si>
  <si>
    <t>Beam / 橫樑</t>
    <phoneticPr fontId="13" type="noConversion"/>
  </si>
  <si>
    <t>Cassette / 卡式分體</t>
  </si>
  <si>
    <t>Wall Mounted / 掛牆式分體</t>
    <phoneticPr fontId="13" type="noConversion"/>
  </si>
  <si>
    <t>Duct / 風喉式分體</t>
    <phoneticPr fontId="13" type="noConversion"/>
  </si>
  <si>
    <t>Ceiling Suspended/ 吊天花式分體</t>
    <phoneticPr fontId="13" type="noConversion"/>
  </si>
  <si>
    <t>Type</t>
    <phoneticPr fontId="13" type="noConversion"/>
  </si>
  <si>
    <t>Energy Efficiency Label</t>
    <phoneticPr fontId="13" type="noConversion"/>
  </si>
  <si>
    <t>Material of A/C Platform</t>
    <phoneticPr fontId="13" type="noConversion"/>
  </si>
  <si>
    <t>Support Frame</t>
    <phoneticPr fontId="13" type="noConversion"/>
  </si>
  <si>
    <t>Concrete Platform</t>
    <phoneticPr fontId="13" type="noConversion"/>
  </si>
  <si>
    <t>YES</t>
    <phoneticPr fontId="13" type="noConversion"/>
  </si>
  <si>
    <t>NO</t>
    <phoneticPr fontId="13" type="noConversion"/>
  </si>
  <si>
    <t>Y/N</t>
    <phoneticPr fontId="13" type="noConversion"/>
  </si>
  <si>
    <r>
      <rPr>
        <b/>
        <sz val="18"/>
        <color rgb="FF000000"/>
        <rFont val="新細明體"/>
        <family val="1"/>
        <charset val="136"/>
      </rPr>
      <t>級數</t>
    </r>
    <r>
      <rPr>
        <b/>
        <sz val="18"/>
        <color rgb="FF000000"/>
        <rFont val="Cambria"/>
        <family val="1"/>
      </rPr>
      <t xml:space="preserve"> Grade / </t>
    </r>
    <r>
      <rPr>
        <b/>
        <sz val="18"/>
        <color rgb="FF000000"/>
        <rFont val="新細明體"/>
        <family val="1"/>
        <charset val="136"/>
      </rPr>
      <t>能源效益標籤</t>
    </r>
    <r>
      <rPr>
        <b/>
        <sz val="18"/>
        <color rgb="FF000000"/>
        <rFont val="Cambria"/>
        <family val="1"/>
      </rPr>
      <t xml:space="preserve"> 
Energy Efficiency Label</t>
    </r>
    <phoneticPr fontId="13" type="noConversion"/>
  </si>
  <si>
    <t>AEC</t>
  </si>
  <si>
    <t>Airwell</t>
  </si>
  <si>
    <t>BING DIAN (冰點)</t>
  </si>
  <si>
    <t>BNO</t>
  </si>
  <si>
    <t>BODYSONIC</t>
  </si>
  <si>
    <t>CAMPUS</t>
  </si>
  <si>
    <t>Canopus</t>
  </si>
  <si>
    <t>Carrier (開利)</t>
  </si>
  <si>
    <t>CHIGO</t>
  </si>
  <si>
    <t>CONDURA</t>
  </si>
  <si>
    <t>Coolsure</t>
  </si>
  <si>
    <t>COOLWORTH</t>
  </si>
  <si>
    <t>DAIKIN(大金)</t>
  </si>
  <si>
    <t>Electrolux</t>
  </si>
  <si>
    <t>fortress</t>
  </si>
  <si>
    <t>FRIGIDAIRE</t>
  </si>
  <si>
    <t>Fuji Electric</t>
  </si>
  <si>
    <t>General (珍寶)</t>
  </si>
  <si>
    <t>GERMAN POOL</t>
  </si>
  <si>
    <t>giggas</t>
  </si>
  <si>
    <t>GOMA</t>
  </si>
  <si>
    <t>GREE (格力)</t>
  </si>
  <si>
    <t>Haier (海爾)</t>
  </si>
  <si>
    <t>HITACHI (日立牌)</t>
  </si>
  <si>
    <t>HYUNDAI</t>
  </si>
  <si>
    <t>Kaneda</t>
  </si>
  <si>
    <t>LITTLESWAN</t>
  </si>
  <si>
    <t>MATSUSHO</t>
  </si>
  <si>
    <t>McQuay</t>
  </si>
  <si>
    <t>MHI (三菱重工)</t>
  </si>
  <si>
    <t>Midea (美的)</t>
  </si>
  <si>
    <t>MITSUBISHI(三菱重工)</t>
  </si>
  <si>
    <t>MITSUBISHI ELECTRIC(三菱電機)</t>
  </si>
  <si>
    <t>PHILCO</t>
  </si>
  <si>
    <t>Rasonic (樂信牌)</t>
  </si>
  <si>
    <t>RYOBISHI</t>
  </si>
  <si>
    <t>Samsung</t>
  </si>
  <si>
    <t>SHARP</t>
  </si>
  <si>
    <t>Shinco</t>
  </si>
  <si>
    <t>SONGPOOL</t>
  </si>
  <si>
    <t>SUMME</t>
  </si>
  <si>
    <t>Toshiba(東芝)</t>
  </si>
  <si>
    <t>Trane</t>
  </si>
  <si>
    <t>Whirlpool(惠而浦)</t>
  </si>
  <si>
    <t>White-Westinghouse</t>
  </si>
  <si>
    <t>YOMI</t>
  </si>
  <si>
    <t>YORK</t>
  </si>
  <si>
    <t>ZANUSSI</t>
  </si>
  <si>
    <t>Brand</t>
    <phoneticPr fontId="13" type="noConversion"/>
  </si>
  <si>
    <t>Unknown</t>
    <phoneticPr fontId="13" type="noConversion"/>
  </si>
  <si>
    <t>Yes</t>
    <phoneticPr fontId="13" type="noConversion"/>
  </si>
  <si>
    <t>111A, 111B</t>
    <phoneticPr fontId="13" type="noConversion"/>
  </si>
  <si>
    <t>Conference Room</t>
    <phoneticPr fontId="13" type="noConversion"/>
  </si>
  <si>
    <t>https://www.emsd.gov.hk/energylabel/en/households/rac/select_ac_result.php?type=all</t>
    <phoneticPr fontId="13" type="noConversion"/>
  </si>
  <si>
    <t xml:space="preserve">Note: The Energy Efficiency Grade can be checked in the below website. </t>
    <phoneticPr fontId="13" type="noConversion"/>
  </si>
  <si>
    <t>e.g.</t>
    <phoneticPr fontId="13" type="noConversion"/>
  </si>
  <si>
    <t>G-3/F</t>
    <phoneticPr fontId="13" type="noConversion"/>
  </si>
  <si>
    <t>AC will not be replaced unless specified in SoA</t>
    <phoneticPr fontId="13" type="noConversion"/>
  </si>
  <si>
    <r>
      <rPr>
        <b/>
        <sz val="18"/>
        <color rgb="FF000000"/>
        <rFont val="新細明體"/>
        <family val="1"/>
        <charset val="136"/>
      </rPr>
      <t xml:space="preserve">用途分配表列出的房間 </t>
    </r>
    <r>
      <rPr>
        <b/>
        <sz val="18"/>
        <color rgb="FF000000"/>
        <rFont val="Cambria"/>
        <family val="1"/>
        <charset val="136"/>
      </rPr>
      <t xml:space="preserve">Room under SoA 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</si>
  <si>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窗口機</t>
    </r>
    <r>
      <rPr>
        <b/>
        <sz val="18"/>
        <color rgb="FF000000"/>
        <rFont val="Cambria"/>
        <family val="1"/>
      </rPr>
      <t xml:space="preserve"> Window Type
</t>
    </r>
    <r>
      <rPr>
        <b/>
        <sz val="18"/>
        <color rgb="FFFF0000"/>
        <rFont val="Cambria"/>
        <family val="1"/>
      </rPr>
      <t>(NOT including  1.Inverter type AC, 2.Energy Efficiency Label Grade 1, 3.Installed within 5 years, 4. Room not under SoA or no provision in SoA )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</si>
  <si>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其他室內空間</t>
    </r>
    <r>
      <rPr>
        <b/>
        <sz val="18"/>
        <color rgb="FF000000"/>
        <rFont val="Cambria"/>
        <family val="1"/>
      </rPr>
      <t xml:space="preserve"> Other Indoor Area(s) </t>
    </r>
    <r>
      <rPr>
        <b/>
        <sz val="18"/>
        <color rgb="FFFF0000"/>
        <rFont val="Cambria"/>
        <family val="1"/>
      </rPr>
      <t>(Not including area not under SoA)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</si>
  <si>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其他室外空間</t>
    </r>
    <r>
      <rPr>
        <b/>
        <sz val="18"/>
        <color rgb="FF000000"/>
        <rFont val="Cambria"/>
        <family val="1"/>
      </rPr>
      <t xml:space="preserve"> Other Outdoor Area(s)</t>
    </r>
    <r>
      <rPr>
        <b/>
        <sz val="18"/>
        <color rgb="FFFF0000"/>
        <rFont val="Cambria"/>
        <family val="1"/>
      </rPr>
      <t xml:space="preserve"> (Not including area not under SoA)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</si>
  <si>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燈具資料</t>
    </r>
    <r>
      <rPr>
        <b/>
        <sz val="18"/>
        <color rgb="FF000000"/>
        <rFont val="Cambria"/>
        <family val="1"/>
      </rPr>
      <t xml:space="preserve"> Information of Lighting Equipment </t>
    </r>
    <r>
      <rPr>
        <b/>
        <sz val="18"/>
        <color rgb="FFFF0000"/>
        <rFont val="Cambria"/>
        <family val="1"/>
      </rPr>
      <t>(NOT Including 1. LED, 2.Installed within 5 years, 3. Room not under SoA)</t>
    </r>
    <phoneticPr fontId="13" type="noConversion"/>
  </si>
  <si>
    <t>Further advise by SWD</t>
  </si>
  <si>
    <t>NA</t>
    <phoneticPr fontId="13" type="noConversion"/>
  </si>
  <si>
    <t xml:space="preserve">Not recommended as the capacity of 50 residents is not entitled to 1 full time OT and such
service is sought from hospital. </t>
    <phoneticPr fontId="13" type="noConversion"/>
  </si>
  <si>
    <t>To be provided under items 5 &amp; 6</t>
    <phoneticPr fontId="13" type="noConversion"/>
  </si>
  <si>
    <t>Not state inSoA</t>
    <phoneticPr fontId="13" type="noConversion"/>
  </si>
  <si>
    <t>Training Aids Adaptation Area and Store</t>
    <phoneticPr fontId="13" type="noConversion"/>
  </si>
  <si>
    <t xml:space="preserve">To share with DECC. </t>
  </si>
  <si>
    <t>To share with RCHE</t>
  </si>
  <si>
    <t>Remarks</t>
    <phoneticPr fontId="13" type="noConversion"/>
  </si>
  <si>
    <t>每個盤內光管數量
No. of light in each Panel</t>
  </si>
  <si>
    <t>筒燈</t>
    <phoneticPr fontId="13" type="noConversion"/>
  </si>
  <si>
    <t>筒燈</t>
    <phoneticPr fontId="13" type="noConversion"/>
  </si>
  <si>
    <t>射燈</t>
    <phoneticPr fontId="13" type="noConversion"/>
  </si>
  <si>
    <t>102-105</t>
    <phoneticPr fontId="13" type="noConversion"/>
  </si>
  <si>
    <t>107-110</t>
    <phoneticPr fontId="13" type="noConversion"/>
  </si>
  <si>
    <t>112A</t>
    <phoneticPr fontId="13" type="noConversion"/>
  </si>
  <si>
    <t>112B</t>
    <phoneticPr fontId="13" type="noConversion"/>
  </si>
  <si>
    <t>113A,B</t>
    <phoneticPr fontId="13" type="noConversion"/>
  </si>
  <si>
    <t>CS-V18PKA-2</t>
    <phoneticPr fontId="13" type="noConversion"/>
  </si>
  <si>
    <t>NO</t>
  </si>
  <si>
    <t>Wall Mounted / 掛牆式分體</t>
  </si>
  <si>
    <t>Wall / 牆</t>
  </si>
  <si>
    <t>AMWR12FCT</t>
    <phoneticPr fontId="13" type="noConversion"/>
  </si>
  <si>
    <t>AK-105A</t>
  </si>
  <si>
    <t>Support Frame</t>
  </si>
  <si>
    <t>1/F</t>
    <phoneticPr fontId="13" type="noConversion"/>
  </si>
  <si>
    <t>後樓梯</t>
  </si>
  <si>
    <t>G/F至1/F</t>
  </si>
  <si>
    <t>筒燈</t>
  </si>
  <si>
    <r>
      <rPr>
        <b/>
        <sz val="16"/>
        <color rgb="FF000000"/>
        <rFont val="新細明體"/>
        <family val="1"/>
        <charset val="136"/>
      </rPr>
      <t xml:space="preserve">每個盤內光管數量
</t>
    </r>
    <r>
      <rPr>
        <b/>
        <sz val="16"/>
        <color rgb="FF000000"/>
        <rFont val="Cambria"/>
        <family val="1"/>
      </rPr>
      <t>No. of light in each Panel</t>
    </r>
    <phoneticPr fontId="13" type="noConversion"/>
  </si>
  <si>
    <t>Nursing Home (100-place)                                                                              </t>
  </si>
  <si>
    <t>Elderly Services</t>
    <phoneticPr fontId="13" type="noConversion"/>
  </si>
  <si>
    <r>
      <rPr>
        <b/>
        <sz val="18"/>
        <color rgb="FF000000"/>
        <rFont val="微軟正黑體"/>
        <family val="1"/>
        <charset val="136"/>
      </rPr>
      <t>房間面積 (</t>
    </r>
    <r>
      <rPr>
        <b/>
        <sz val="18"/>
        <color rgb="FF000000"/>
        <rFont val="新細明體"/>
        <family val="1"/>
        <charset val="136"/>
      </rPr>
      <t xml:space="preserve">平方米)  </t>
    </r>
    <r>
      <rPr>
        <b/>
        <sz val="18"/>
        <color rgb="FF000000"/>
        <rFont val="Cambria"/>
        <family val="1"/>
        <charset val="136"/>
      </rPr>
      <t>Floor area(m2)</t>
    </r>
    <phoneticPr fontId="13" type="noConversion"/>
  </si>
  <si>
    <r>
      <rPr>
        <b/>
        <sz val="18"/>
        <rFont val="新細明體"/>
        <family val="1"/>
        <charset val="136"/>
      </rPr>
      <t xml:space="preserve">慳電膽
</t>
    </r>
    <r>
      <rPr>
        <b/>
        <sz val="18"/>
        <rFont val="Cambria"/>
        <family val="1"/>
      </rPr>
      <t xml:space="preserve">CFL Bulb
</t>
    </r>
    <r>
      <rPr>
        <b/>
        <sz val="18"/>
        <color rgb="FFFF0000"/>
        <rFont val="Cambria"/>
        <family val="1"/>
      </rPr>
      <t>Downlight will be replaced instead of individual CFL bulbs</t>
    </r>
    <phoneticPr fontId="13" type="noConversion"/>
  </si>
  <si>
    <r>
      <rPr>
        <b/>
        <sz val="18"/>
        <rFont val="新細明體"/>
        <family val="1"/>
        <charset val="136"/>
      </rPr>
      <t xml:space="preserve">其他類型
</t>
    </r>
    <r>
      <rPr>
        <b/>
        <sz val="18"/>
        <color rgb="FFFF0000"/>
        <rFont val="Cambria"/>
        <family val="1"/>
      </rPr>
      <t>Other Type
Downlight will be replaced instead of individual CFL bulbs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</si>
  <si>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分體機</t>
    </r>
    <r>
      <rPr>
        <b/>
        <sz val="18"/>
        <color rgb="FF000000"/>
        <rFont val="Cambria"/>
        <family val="1"/>
      </rPr>
      <t xml:space="preserve"> Split Type </t>
    </r>
    <r>
      <rPr>
        <b/>
        <sz val="18"/>
        <color rgb="FFFF0000"/>
        <rFont val="Cambria"/>
        <family val="1"/>
      </rPr>
      <t xml:space="preserve">  
</t>
    </r>
    <r>
      <rPr>
        <b/>
        <sz val="16"/>
        <color rgb="FFFF0000"/>
        <rFont val="Cambria"/>
        <family val="1"/>
      </rPr>
      <t>(NOT including 1.VRV, 2. Chiller, 3..Inverter type AC, 4.Energy Efficiency Label Grade 1, 5.Installed within 5 years, 6. Room not under SoA or no provision in SoA )</t>
    </r>
    <phoneticPr fontId="13" type="noConversion"/>
  </si>
  <si>
    <r>
      <rPr>
        <b/>
        <sz val="18"/>
        <color rgb="FF000000"/>
        <rFont val="新細明體"/>
        <family val="1"/>
        <charset val="136"/>
      </rPr>
      <t>房間面積</t>
    </r>
    <r>
      <rPr>
        <b/>
        <sz val="18"/>
        <color rgb="FF000000"/>
        <rFont val="Cambria"/>
        <family val="1"/>
        <charset val="136"/>
      </rPr>
      <t xml:space="preserve"> (</t>
    </r>
    <r>
      <rPr>
        <b/>
        <sz val="18"/>
        <color rgb="FF000000"/>
        <rFont val="新細明體"/>
        <family val="1"/>
        <charset val="136"/>
      </rPr>
      <t>平方米</t>
    </r>
    <r>
      <rPr>
        <b/>
        <sz val="18"/>
        <color rgb="FF000000"/>
        <rFont val="Cambria"/>
        <family val="1"/>
        <charset val="136"/>
      </rPr>
      <t>)  Floor area(m2)</t>
    </r>
    <phoneticPr fontId="13" type="noConversion"/>
  </si>
  <si>
    <t>NA</t>
    <phoneticPr fontId="13" type="noConversion"/>
  </si>
  <si>
    <t>泛光燈</t>
    <phoneticPr fontId="13" type="noConversion"/>
  </si>
  <si>
    <t>壁燈</t>
    <phoneticPr fontId="13" type="noConversion"/>
  </si>
  <si>
    <t>軌道射燈</t>
    <phoneticPr fontId="13" type="noConversion"/>
  </si>
  <si>
    <t>高棚燈</t>
    <phoneticPr fontId="13" type="noConversion"/>
  </si>
  <si>
    <t>天花燈</t>
    <phoneticPr fontId="13" type="noConversion"/>
  </si>
  <si>
    <t>射燈</t>
  </si>
  <si>
    <r>
      <rPr>
        <b/>
        <sz val="14"/>
        <rFont val="新細明體"/>
        <family val="1"/>
        <charset val="136"/>
        <scheme val="major"/>
      </rPr>
      <t>其中包含緊急燈數量</t>
    </r>
    <r>
      <rPr>
        <b/>
        <sz val="14"/>
        <rFont val="Cambria"/>
        <family val="1"/>
      </rPr>
      <t xml:space="preserve"> Including no. of Emergency Tube</t>
    </r>
    <phoneticPr fontId="13" type="noConversion"/>
  </si>
  <si>
    <r>
      <rPr>
        <b/>
        <sz val="16"/>
        <color rgb="FF000000"/>
        <rFont val="新細明體"/>
        <family val="1"/>
        <charset val="136"/>
      </rPr>
      <t xml:space="preserve">每個盤內光管數量
</t>
    </r>
    <r>
      <rPr>
        <b/>
        <sz val="16"/>
        <color rgb="FF000000"/>
        <rFont val="Cambria"/>
        <family val="1"/>
      </rPr>
      <t>No. of light in each Panel</t>
    </r>
    <phoneticPr fontId="13" type="noConversion"/>
  </si>
  <si>
    <r>
      <rPr>
        <b/>
        <sz val="15"/>
        <color rgb="FF000000"/>
        <rFont val="新細明體"/>
        <family val="1"/>
        <charset val="136"/>
        <scheme val="major"/>
      </rPr>
      <t>其中包含</t>
    </r>
    <r>
      <rPr>
        <b/>
        <sz val="15"/>
        <color rgb="FF000000"/>
        <rFont val="新細明體"/>
        <family val="1"/>
        <charset val="136"/>
      </rPr>
      <t>緊急</t>
    </r>
    <r>
      <rPr>
        <b/>
        <sz val="15"/>
        <color rgb="FF000000"/>
        <rFont val="新細明體"/>
        <family val="1"/>
        <charset val="136"/>
        <scheme val="major"/>
      </rPr>
      <t>光管</t>
    </r>
    <r>
      <rPr>
        <b/>
        <sz val="15"/>
        <color rgb="FF000000"/>
        <rFont val="新細明體"/>
        <family val="1"/>
        <charset val="136"/>
      </rPr>
      <t>數量</t>
    </r>
    <r>
      <rPr>
        <b/>
        <sz val="15"/>
        <color rgb="FF000000"/>
        <rFont val="Cambria"/>
        <family val="1"/>
      </rPr>
      <t xml:space="preserve"> Including no. of Emergency Tube</t>
    </r>
    <phoneticPr fontId="13" type="noConversion"/>
  </si>
  <si>
    <r>
      <rPr>
        <b/>
        <sz val="15"/>
        <color rgb="FF000000"/>
        <rFont val="新細明體"/>
        <family val="1"/>
        <charset val="136"/>
        <scheme val="major"/>
      </rPr>
      <t>其中包含緊急光管數量</t>
    </r>
    <r>
      <rPr>
        <b/>
        <sz val="15"/>
        <color rgb="FF000000"/>
        <rFont val="Cambria"/>
        <family val="1"/>
      </rPr>
      <t xml:space="preserve"> Including no. of Emergency Tube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</si>
</sst>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2" x14ac:knownFonts="1">
    <font>
      <sz val="12"/>
      <color theme="1"/>
      <name val="新細明體"/>
      <family val="2"/>
      <charset val="136"/>
      <scheme val="minor"/>
    </font>
    <font>
      <b/>
      <sz val="18"/>
      <color rgb="FF000000"/>
      <name val="Cambria"/>
      <family val="1"/>
    </font>
    <font>
      <sz val="18"/>
      <color rgb="FF000000"/>
      <name val="Cambria"/>
      <family val="1"/>
    </font>
    <font>
      <b/>
      <sz val="18"/>
      <name val="Cambria"/>
      <family val="1"/>
    </font>
    <font>
      <b/>
      <sz val="20"/>
      <color rgb="FF000000"/>
      <name val="Cambria"/>
      <family val="1"/>
    </font>
    <font>
      <sz val="20"/>
      <color rgb="FF000000"/>
      <name val="Cambria"/>
      <family val="1"/>
    </font>
    <font>
      <b/>
      <i/>
      <sz val="18"/>
      <color rgb="FF000000"/>
      <name val="Cambria"/>
      <family val="1"/>
    </font>
    <font>
      <sz val="16"/>
      <color rgb="FF000000"/>
      <name val="Cambria"/>
      <family val="1"/>
    </font>
    <font>
      <b/>
      <sz val="18"/>
      <color rgb="FFFF0000"/>
      <name val="Cambria"/>
      <family val="1"/>
    </font>
    <font>
      <b/>
      <sz val="16"/>
      <color rgb="FFFF0000"/>
      <name val="Cambria"/>
      <family val="1"/>
    </font>
    <font>
      <b/>
      <sz val="16"/>
      <name val="Cambria"/>
      <family val="1"/>
    </font>
    <font>
      <b/>
      <sz val="16"/>
      <color rgb="FF000000"/>
      <name val="Cambria"/>
      <family val="1"/>
    </font>
    <font>
      <sz val="12"/>
      <name val="Cambria"/>
      <family val="1"/>
    </font>
    <font>
      <sz val="9"/>
      <name val="新細明體"/>
      <family val="2"/>
      <charset val="136"/>
      <scheme val="minor"/>
    </font>
    <font>
      <b/>
      <sz val="18"/>
      <color rgb="FF000000"/>
      <name val="Cambria"/>
      <family val="1"/>
      <charset val="136"/>
    </font>
    <font>
      <b/>
      <sz val="9"/>
      <name val="Arial"/>
      <family val="2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8"/>
      <color rgb="FFFF0000"/>
      <name val="Cambria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8"/>
      <color rgb="FF000000"/>
      <name val="新細明體"/>
      <family val="1"/>
      <charset val="136"/>
    </font>
    <font>
      <sz val="20"/>
      <color rgb="FFFF0000"/>
      <name val="Cambria"/>
      <family val="1"/>
    </font>
    <font>
      <b/>
      <sz val="16"/>
      <color rgb="FF000000"/>
      <name val="Cambria"/>
      <family val="1"/>
      <charset val="136"/>
    </font>
    <font>
      <sz val="20"/>
      <color rgb="FFFF0000"/>
      <name val="微軟正黑體"/>
      <family val="1"/>
      <charset val="136"/>
    </font>
    <font>
      <sz val="20"/>
      <color rgb="FF000000"/>
      <name val="微軟正黑體"/>
      <family val="1"/>
      <charset val="136"/>
    </font>
    <font>
      <sz val="18"/>
      <color rgb="FF000000"/>
      <name val="細明體"/>
      <family val="3"/>
      <charset val="136"/>
    </font>
    <font>
      <sz val="18"/>
      <color rgb="FF000000"/>
      <name val="Cambria"/>
      <family val="1"/>
      <charset val="136"/>
    </font>
    <font>
      <sz val="18"/>
      <color rgb="FF000000"/>
      <name val="新細明體"/>
      <family val="1"/>
      <charset val="136"/>
    </font>
    <font>
      <sz val="400"/>
      <color rgb="FF000000"/>
      <name val="Cambria"/>
      <family val="1"/>
    </font>
    <font>
      <b/>
      <sz val="16"/>
      <color rgb="FF000000"/>
      <name val="新細明體"/>
      <family val="1"/>
      <charset val="136"/>
    </font>
    <font>
      <b/>
      <sz val="18"/>
      <color rgb="FF000000"/>
      <name val="微軟正黑體"/>
      <family val="1"/>
      <charset val="136"/>
    </font>
    <font>
      <b/>
      <sz val="18"/>
      <name val="新細明體"/>
      <family val="1"/>
      <charset val="136"/>
    </font>
    <font>
      <b/>
      <sz val="18"/>
      <name val="Cambria"/>
      <family val="1"/>
      <charset val="136"/>
    </font>
    <font>
      <sz val="18"/>
      <color rgb="FF000000"/>
      <name val="微軟正黑體"/>
      <family val="1"/>
      <charset val="136"/>
    </font>
    <font>
      <b/>
      <sz val="14"/>
      <name val="Cambria"/>
      <family val="1"/>
      <charset val="136"/>
    </font>
    <font>
      <b/>
      <sz val="14"/>
      <name val="新細明體"/>
      <family val="1"/>
      <charset val="136"/>
      <scheme val="major"/>
    </font>
    <font>
      <b/>
      <sz val="14"/>
      <name val="Cambria"/>
      <family val="1"/>
    </font>
    <font>
      <b/>
      <sz val="15"/>
      <color rgb="FF000000"/>
      <name val="Cambria"/>
      <family val="1"/>
      <charset val="136"/>
    </font>
    <font>
      <b/>
      <sz val="15"/>
      <color rgb="FF000000"/>
      <name val="新細明體"/>
      <family val="1"/>
      <charset val="136"/>
      <scheme val="major"/>
    </font>
    <font>
      <b/>
      <sz val="15"/>
      <color rgb="FF000000"/>
      <name val="新細明體"/>
      <family val="1"/>
      <charset val="136"/>
    </font>
    <font>
      <b/>
      <sz val="15"/>
      <color rgb="FF00000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E0C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F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C0FF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>
      <alignment vertical="center"/>
    </xf>
  </cellStyleXfs>
  <cellXfs count="60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top"/>
    </xf>
    <xf numFmtId="0" fontId="5" fillId="0" borderId="3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 vertic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1" fontId="2" fillId="6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16" fontId="1" fillId="3" borderId="46" xfId="0" quotePrefix="1" applyNumberFormat="1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 wrapText="1"/>
    </xf>
    <xf numFmtId="1" fontId="11" fillId="5" borderId="78" xfId="0" applyNumberFormat="1" applyFont="1" applyFill="1" applyBorder="1" applyAlignment="1">
      <alignment horizontal="center" vertical="center" wrapText="1"/>
    </xf>
    <xf numFmtId="1" fontId="11" fillId="6" borderId="17" xfId="0" applyNumberFormat="1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11" fillId="7" borderId="75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1" fontId="11" fillId="6" borderId="13" xfId="0" applyNumberFormat="1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16" fontId="5" fillId="3" borderId="32" xfId="0" quotePrefix="1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15" fillId="10" borderId="94" xfId="0" applyFont="1" applyFill="1" applyBorder="1" applyAlignment="1">
      <alignment horizontal="left" wrapText="1"/>
    </xf>
    <xf numFmtId="0" fontId="15" fillId="10" borderId="94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left" vertical="top"/>
    </xf>
    <xf numFmtId="0" fontId="18" fillId="0" borderId="32" xfId="0" applyFont="1" applyFill="1" applyBorder="1" applyAlignment="1">
      <alignment horizontal="left" vertical="top" wrapText="1"/>
    </xf>
    <xf numFmtId="0" fontId="17" fillId="0" borderId="46" xfId="0" applyFont="1" applyFill="1" applyBorder="1" applyAlignment="1">
      <alignment horizontal="left" vertical="top"/>
    </xf>
    <xf numFmtId="0" fontId="18" fillId="0" borderId="46" xfId="0" applyFont="1" applyFill="1" applyBorder="1" applyAlignment="1">
      <alignment horizontal="left" vertical="top" wrapText="1"/>
    </xf>
    <xf numFmtId="0" fontId="17" fillId="0" borderId="68" xfId="0" applyFont="1" applyFill="1" applyBorder="1" applyAlignment="1">
      <alignment horizontal="left" vertical="top"/>
    </xf>
    <xf numFmtId="0" fontId="15" fillId="12" borderId="94" xfId="0" applyFont="1" applyFill="1" applyBorder="1" applyAlignment="1">
      <alignment horizontal="left" wrapText="1"/>
    </xf>
    <xf numFmtId="0" fontId="19" fillId="0" borderId="0" xfId="1"/>
    <xf numFmtId="0" fontId="21" fillId="10" borderId="32" xfId="2" applyFont="1" applyFill="1" applyBorder="1" applyAlignment="1">
      <alignment horizontal="center" vertical="center" wrapText="1"/>
    </xf>
    <xf numFmtId="0" fontId="21" fillId="10" borderId="32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/>
    </xf>
    <xf numFmtId="0" fontId="22" fillId="0" borderId="32" xfId="2" applyFont="1" applyBorder="1">
      <alignment vertical="center"/>
    </xf>
    <xf numFmtId="0" fontId="22" fillId="0" borderId="32" xfId="2" applyFont="1" applyBorder="1" applyAlignment="1">
      <alignment horizontal="center" vertical="center" wrapText="1"/>
    </xf>
    <xf numFmtId="0" fontId="22" fillId="0" borderId="0" xfId="2" applyFont="1">
      <alignment vertical="center"/>
    </xf>
    <xf numFmtId="0" fontId="20" fillId="0" borderId="0" xfId="2">
      <alignment vertical="center"/>
    </xf>
    <xf numFmtId="0" fontId="22" fillId="0" borderId="32" xfId="2" applyFont="1" applyFill="1" applyBorder="1">
      <alignment vertical="center"/>
    </xf>
    <xf numFmtId="0" fontId="22" fillId="0" borderId="32" xfId="2" applyFont="1" applyBorder="1" applyAlignment="1">
      <alignment horizontal="center" vertical="center"/>
    </xf>
    <xf numFmtId="0" fontId="23" fillId="0" borderId="32" xfId="2" applyFont="1" applyFill="1" applyBorder="1" applyAlignment="1">
      <alignment horizontal="left" vertical="top" wrapText="1"/>
    </xf>
    <xf numFmtId="0" fontId="20" fillId="0" borderId="0" xfId="2" applyAlignment="1">
      <alignment horizontal="center" vertical="center"/>
    </xf>
    <xf numFmtId="0" fontId="23" fillId="0" borderId="32" xfId="2" applyFont="1" applyFill="1" applyBorder="1" applyAlignment="1">
      <alignment horizontal="center" wrapText="1"/>
    </xf>
    <xf numFmtId="0" fontId="23" fillId="0" borderId="32" xfId="2" applyFont="1" applyFill="1" applyBorder="1" applyAlignment="1">
      <alignment horizontal="center" vertical="top" wrapText="1"/>
    </xf>
    <xf numFmtId="0" fontId="23" fillId="0" borderId="32" xfId="2" applyFont="1" applyFill="1" applyBorder="1" applyAlignment="1">
      <alignment horizontal="left" vertical="center" wrapText="1"/>
    </xf>
    <xf numFmtId="0" fontId="23" fillId="0" borderId="32" xfId="2" applyFont="1" applyFill="1" applyBorder="1" applyAlignment="1">
      <alignment horizontal="center" vertical="center" wrapText="1"/>
    </xf>
    <xf numFmtId="0" fontId="23" fillId="0" borderId="32" xfId="2" applyFont="1" applyFill="1" applyBorder="1" applyAlignment="1">
      <alignment vertical="center" wrapText="1"/>
    </xf>
    <xf numFmtId="0" fontId="24" fillId="0" borderId="32" xfId="2" applyFont="1" applyFill="1" applyBorder="1" applyAlignment="1">
      <alignment horizontal="left" vertical="top" wrapText="1"/>
    </xf>
    <xf numFmtId="0" fontId="24" fillId="0" borderId="32" xfId="2" applyFont="1" applyFill="1" applyBorder="1" applyAlignment="1">
      <alignment horizontal="center" vertical="top" wrapText="1"/>
    </xf>
    <xf numFmtId="0" fontId="22" fillId="11" borderId="32" xfId="2" applyNumberFormat="1" applyFont="1" applyFill="1" applyBorder="1" applyAlignment="1">
      <alignment vertical="center"/>
    </xf>
    <xf numFmtId="0" fontId="25" fillId="0" borderId="32" xfId="2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11" borderId="32" xfId="0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left" vertical="center"/>
    </xf>
    <xf numFmtId="0" fontId="2" fillId="0" borderId="97" xfId="0" applyFont="1" applyFill="1" applyBorder="1" applyAlignment="1">
      <alignment horizontal="left" vertical="center"/>
    </xf>
    <xf numFmtId="0" fontId="2" fillId="0" borderId="9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8" fillId="11" borderId="32" xfId="0" applyFont="1" applyFill="1" applyBorder="1" applyAlignment="1">
      <alignment horizontal="left" vertical="top"/>
    </xf>
    <xf numFmtId="0" fontId="29" fillId="0" borderId="32" xfId="0" applyFont="1" applyBorder="1" applyAlignment="1">
      <alignment horizontal="left" vertical="top"/>
    </xf>
    <xf numFmtId="0" fontId="29" fillId="11" borderId="101" xfId="0" applyFont="1" applyFill="1" applyBorder="1" applyAlignment="1">
      <alignment horizontal="left" vertical="top"/>
    </xf>
    <xf numFmtId="0" fontId="29" fillId="11" borderId="102" xfId="0" applyFont="1" applyFill="1" applyBorder="1" applyAlignment="1">
      <alignment horizontal="left" vertical="top"/>
    </xf>
    <xf numFmtId="0" fontId="29" fillId="0" borderId="101" xfId="0" applyFont="1" applyBorder="1" applyAlignment="1">
      <alignment horizontal="left" vertical="top"/>
    </xf>
    <xf numFmtId="0" fontId="29" fillId="11" borderId="32" xfId="0" applyFont="1" applyFill="1" applyBorder="1" applyAlignment="1">
      <alignment horizontal="left" vertical="top"/>
    </xf>
    <xf numFmtId="0" fontId="29" fillId="0" borderId="32" xfId="0" applyFont="1" applyBorder="1" applyAlignment="1">
      <alignment horizontal="left" vertical="center"/>
    </xf>
    <xf numFmtId="0" fontId="29" fillId="11" borderId="32" xfId="0" applyFont="1" applyFill="1" applyBorder="1" applyAlignment="1">
      <alignment horizontal="left" vertical="center"/>
    </xf>
    <xf numFmtId="0" fontId="28" fillId="0" borderId="102" xfId="0" applyFont="1" applyBorder="1" applyAlignment="1">
      <alignment horizontal="left" vertical="top"/>
    </xf>
    <xf numFmtId="0" fontId="29" fillId="0" borderId="102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/>
    </xf>
    <xf numFmtId="0" fontId="30" fillId="11" borderId="32" xfId="0" applyFont="1" applyFill="1" applyBorder="1" applyAlignment="1">
      <alignment horizontal="left" vertical="top"/>
    </xf>
    <xf numFmtId="0" fontId="28" fillId="11" borderId="102" xfId="0" applyFont="1" applyFill="1" applyBorder="1" applyAlignment="1">
      <alignment horizontal="left" vertical="top"/>
    </xf>
    <xf numFmtId="0" fontId="28" fillId="11" borderId="100" xfId="2" applyNumberFormat="1" applyFont="1" applyFill="1" applyBorder="1" applyAlignment="1">
      <alignment horizontal="left" vertical="top"/>
    </xf>
    <xf numFmtId="0" fontId="29" fillId="0" borderId="100" xfId="0" applyFont="1" applyBorder="1" applyAlignment="1">
      <alignment horizontal="left" vertical="center"/>
    </xf>
    <xf numFmtId="0" fontId="29" fillId="11" borderId="100" xfId="0" applyFont="1" applyFill="1" applyBorder="1" applyAlignment="1">
      <alignment horizontal="left" vertical="center"/>
    </xf>
    <xf numFmtId="0" fontId="29" fillId="11" borderId="32" xfId="2" applyNumberFormat="1" applyFont="1" applyFill="1" applyBorder="1" applyAlignment="1">
      <alignment horizontal="left" vertical="center"/>
    </xf>
    <xf numFmtId="0" fontId="29" fillId="0" borderId="32" xfId="2" applyNumberFormat="1" applyFont="1" applyBorder="1" applyAlignment="1">
      <alignment horizontal="left" vertical="top"/>
    </xf>
    <xf numFmtId="0" fontId="29" fillId="0" borderId="102" xfId="2" applyNumberFormat="1" applyFont="1" applyBorder="1" applyAlignment="1">
      <alignment horizontal="left" vertical="top"/>
    </xf>
    <xf numFmtId="0" fontId="29" fillId="0" borderId="32" xfId="2" applyNumberFormat="1" applyFont="1" applyBorder="1" applyAlignment="1">
      <alignment horizontal="left" vertical="center"/>
    </xf>
    <xf numFmtId="0" fontId="29" fillId="11" borderId="32" xfId="2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/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Fill="1"/>
    <xf numFmtId="0" fontId="0" fillId="0" borderId="0" xfId="0" applyAlignment="1">
      <alignment horizontal="center" vertical="center"/>
    </xf>
    <xf numFmtId="0" fontId="22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9" fillId="0" borderId="0" xfId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61" xfId="0" applyFont="1" applyFill="1" applyBorder="1" applyAlignment="1">
      <alignment horizontal="left" vertical="center" wrapText="1"/>
    </xf>
    <xf numFmtId="0" fontId="2" fillId="2" borderId="6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1" fontId="32" fillId="5" borderId="2" xfId="0" applyNumberFormat="1" applyFont="1" applyFill="1" applyBorder="1" applyAlignment="1" applyProtection="1">
      <alignment horizontal="center" vertical="center"/>
      <protection locked="0"/>
    </xf>
    <xf numFmtId="1" fontId="32" fillId="5" borderId="5" xfId="0" applyNumberFormat="1" applyFont="1" applyFill="1" applyBorder="1" applyAlignment="1" applyProtection="1">
      <alignment horizontal="center" vertical="center"/>
      <protection locked="0"/>
    </xf>
    <xf numFmtId="1" fontId="32" fillId="5" borderId="26" xfId="0" applyNumberFormat="1" applyFont="1" applyFill="1" applyBorder="1" applyAlignment="1" applyProtection="1">
      <alignment horizontal="center" vertical="center"/>
      <protection locked="0"/>
    </xf>
    <xf numFmtId="1" fontId="32" fillId="5" borderId="28" xfId="0" applyNumberFormat="1" applyFont="1" applyFill="1" applyBorder="1" applyAlignment="1" applyProtection="1">
      <alignment horizontal="center" vertical="center"/>
      <protection locked="0"/>
    </xf>
    <xf numFmtId="1" fontId="32" fillId="6" borderId="5" xfId="0" applyNumberFormat="1" applyFont="1" applyFill="1" applyBorder="1" applyAlignment="1" applyProtection="1">
      <alignment horizontal="center" vertical="center"/>
      <protection locked="0"/>
    </xf>
    <xf numFmtId="1" fontId="32" fillId="6" borderId="26" xfId="0" applyNumberFormat="1" applyFont="1" applyFill="1" applyBorder="1" applyAlignment="1" applyProtection="1">
      <alignment horizontal="center" vertical="center"/>
      <protection locked="0"/>
    </xf>
    <xf numFmtId="1" fontId="32" fillId="6" borderId="6" xfId="0" applyNumberFormat="1" applyFont="1" applyFill="1" applyBorder="1" applyAlignment="1" applyProtection="1">
      <alignment horizontal="center" vertical="center"/>
      <protection locked="0"/>
    </xf>
    <xf numFmtId="1" fontId="32" fillId="6" borderId="28" xfId="0" applyNumberFormat="1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0" fontId="32" fillId="0" borderId="28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0" fontId="32" fillId="3" borderId="26" xfId="0" applyFont="1" applyFill="1" applyBorder="1" applyAlignment="1" applyProtection="1">
      <alignment horizontal="center" vertical="center"/>
      <protection locked="0"/>
    </xf>
    <xf numFmtId="0" fontId="32" fillId="3" borderId="28" xfId="0" applyFont="1" applyFill="1" applyBorder="1" applyAlignment="1" applyProtection="1">
      <alignment horizontal="center" vertical="center"/>
      <protection locked="0"/>
    </xf>
    <xf numFmtId="0" fontId="32" fillId="4" borderId="5" xfId="0" applyFont="1" applyFill="1" applyBorder="1" applyAlignment="1" applyProtection="1">
      <alignment horizontal="center" vertical="center"/>
      <protection locked="0"/>
    </xf>
    <xf numFmtId="0" fontId="32" fillId="4" borderId="26" xfId="0" applyFont="1" applyFill="1" applyBorder="1" applyAlignment="1" applyProtection="1">
      <alignment horizontal="center" vertical="center"/>
      <protection locked="0"/>
    </xf>
    <xf numFmtId="0" fontId="32" fillId="4" borderId="28" xfId="0" applyFont="1" applyFill="1" applyBorder="1" applyAlignment="1" applyProtection="1">
      <alignment horizontal="center" vertical="center"/>
      <protection locked="0"/>
    </xf>
    <xf numFmtId="0" fontId="32" fillId="0" borderId="59" xfId="0" applyFont="1" applyFill="1" applyBorder="1" applyAlignment="1" applyProtection="1">
      <alignment horizontal="center" vertical="center"/>
      <protection locked="0"/>
    </xf>
    <xf numFmtId="1" fontId="5" fillId="5" borderId="61" xfId="0" applyNumberFormat="1" applyFont="1" applyFill="1" applyBorder="1" applyAlignment="1" applyProtection="1">
      <alignment horizontal="center" vertical="center"/>
      <protection locked="0"/>
    </xf>
    <xf numFmtId="1" fontId="5" fillId="5" borderId="69" xfId="0" applyNumberFormat="1" applyFont="1" applyFill="1" applyBorder="1" applyAlignment="1" applyProtection="1">
      <alignment horizontal="center" vertical="center"/>
      <protection locked="0"/>
    </xf>
    <xf numFmtId="1" fontId="5" fillId="5" borderId="68" xfId="0" applyNumberFormat="1" applyFont="1" applyFill="1" applyBorder="1" applyAlignment="1" applyProtection="1">
      <alignment horizontal="center" vertical="center"/>
      <protection locked="0"/>
    </xf>
    <xf numFmtId="1" fontId="5" fillId="5" borderId="99" xfId="0" applyNumberFormat="1" applyFont="1" applyFill="1" applyBorder="1" applyAlignment="1" applyProtection="1">
      <alignment horizontal="center" vertical="center"/>
      <protection locked="0"/>
    </xf>
    <xf numFmtId="1" fontId="5" fillId="6" borderId="69" xfId="0" applyNumberFormat="1" applyFont="1" applyFill="1" applyBorder="1" applyAlignment="1" applyProtection="1">
      <alignment horizontal="center" vertical="center"/>
      <protection locked="0"/>
    </xf>
    <xf numFmtId="1" fontId="5" fillId="6" borderId="68" xfId="0" applyNumberFormat="1" applyFont="1" applyFill="1" applyBorder="1" applyAlignment="1" applyProtection="1">
      <alignment horizontal="center" vertical="center"/>
      <protection locked="0"/>
    </xf>
    <xf numFmtId="1" fontId="5" fillId="6" borderId="70" xfId="0" applyNumberFormat="1" applyFont="1" applyFill="1" applyBorder="1" applyAlignment="1" applyProtection="1">
      <alignment horizontal="center" vertical="center"/>
      <protection locked="0"/>
    </xf>
    <xf numFmtId="1" fontId="5" fillId="6" borderId="99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/>
      <protection locked="0"/>
    </xf>
    <xf numFmtId="0" fontId="5" fillId="0" borderId="99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99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 applyProtection="1">
      <alignment horizontal="center" vertical="center" wrapText="1"/>
      <protection locked="0"/>
    </xf>
    <xf numFmtId="0" fontId="5" fillId="4" borderId="99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1" fontId="5" fillId="5" borderId="30" xfId="0" applyNumberFormat="1" applyFont="1" applyFill="1" applyBorder="1" applyAlignment="1" applyProtection="1">
      <alignment horizontal="center" vertical="center"/>
      <protection locked="0"/>
    </xf>
    <xf numFmtId="1" fontId="5" fillId="5" borderId="31" xfId="0" applyNumberFormat="1" applyFont="1" applyFill="1" applyBorder="1" applyAlignment="1" applyProtection="1">
      <alignment horizontal="center" vertical="center"/>
      <protection locked="0"/>
    </xf>
    <xf numFmtId="1" fontId="5" fillId="5" borderId="32" xfId="0" applyNumberFormat="1" applyFont="1" applyFill="1" applyBorder="1" applyAlignment="1" applyProtection="1">
      <alignment horizontal="center" vertical="center"/>
      <protection locked="0"/>
    </xf>
    <xf numFmtId="1" fontId="5" fillId="5" borderId="35" xfId="0" applyNumberFormat="1" applyFont="1" applyFill="1" applyBorder="1" applyAlignment="1" applyProtection="1">
      <alignment horizontal="center" vertical="center"/>
      <protection locked="0"/>
    </xf>
    <xf numFmtId="1" fontId="5" fillId="6" borderId="31" xfId="0" applyNumberFormat="1" applyFont="1" applyFill="1" applyBorder="1" applyAlignment="1" applyProtection="1">
      <alignment horizontal="center" vertical="center"/>
      <protection locked="0"/>
    </xf>
    <xf numFmtId="1" fontId="5" fillId="6" borderId="32" xfId="0" applyNumberFormat="1" applyFont="1" applyFill="1" applyBorder="1" applyAlignment="1" applyProtection="1">
      <alignment horizontal="center" vertical="center"/>
      <protection locked="0"/>
    </xf>
    <xf numFmtId="1" fontId="5" fillId="6" borderId="34" xfId="0" applyNumberFormat="1" applyFont="1" applyFill="1" applyBorder="1" applyAlignment="1" applyProtection="1">
      <alignment horizontal="center" vertical="center"/>
      <protection locked="0"/>
    </xf>
    <xf numFmtId="1" fontId="5" fillId="6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8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0" borderId="76" xfId="0" applyFont="1" applyFill="1" applyBorder="1" applyAlignment="1" applyProtection="1">
      <alignment horizontal="center" vertical="center" wrapText="1"/>
      <protection locked="0"/>
    </xf>
    <xf numFmtId="0" fontId="5" fillId="0" borderId="103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8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" fontId="5" fillId="6" borderId="6" xfId="0" applyNumberFormat="1" applyFont="1" applyFill="1" applyBorder="1" applyAlignment="1" applyProtection="1">
      <alignment horizontal="center" vertical="center"/>
      <protection locked="0"/>
    </xf>
    <xf numFmtId="1" fontId="5" fillId="6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32" fillId="8" borderId="58" xfId="0" applyFont="1" applyFill="1" applyBorder="1" applyAlignment="1" applyProtection="1">
      <alignment horizontal="left" vertical="center"/>
      <protection locked="0"/>
    </xf>
    <xf numFmtId="0" fontId="5" fillId="8" borderId="58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5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8" borderId="52" xfId="0" applyFont="1" applyFill="1" applyBorder="1" applyAlignment="1" applyProtection="1">
      <alignment horizontal="center" vertical="center" wrapText="1"/>
      <protection locked="0"/>
    </xf>
    <xf numFmtId="0" fontId="2" fillId="0" borderId="7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1" fontId="5" fillId="6" borderId="26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8" borderId="92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2" fillId="5" borderId="0" xfId="0" applyNumberFormat="1" applyFont="1" applyFill="1" applyBorder="1" applyAlignment="1" applyProtection="1">
      <alignment horizontal="center" vertical="center"/>
      <protection locked="0"/>
    </xf>
    <xf numFmtId="1" fontId="2" fillId="6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1" fontId="11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 wrapText="1"/>
    </xf>
    <xf numFmtId="1" fontId="33" fillId="5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5" fillId="0" borderId="82" xfId="0" applyFont="1" applyFill="1" applyBorder="1" applyAlignment="1" applyProtection="1">
      <alignment horizontal="center" vertical="center"/>
      <protection locked="0"/>
    </xf>
    <xf numFmtId="0" fontId="36" fillId="0" borderId="82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9" fillId="3" borderId="68" xfId="0" applyFont="1" applyFill="1" applyBorder="1" applyAlignment="1" applyProtection="1">
      <alignment horizontal="center" vertical="center"/>
      <protection locked="0"/>
    </xf>
    <xf numFmtId="0" fontId="2" fillId="0" borderId="96" xfId="0" applyFont="1" applyFill="1" applyBorder="1" applyAlignment="1" applyProtection="1">
      <alignment horizontal="left" vertical="center"/>
      <protection locked="0"/>
    </xf>
    <xf numFmtId="0" fontId="2" fillId="0" borderId="97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 wrapText="1"/>
    </xf>
    <xf numFmtId="176" fontId="5" fillId="2" borderId="69" xfId="0" applyNumberFormat="1" applyFont="1" applyFill="1" applyBorder="1" applyAlignment="1">
      <alignment horizontal="center" vertical="center" wrapText="1"/>
    </xf>
    <xf numFmtId="176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69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70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176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" fontId="2" fillId="4" borderId="46" xfId="0" applyNumberFormat="1" applyFont="1" applyFill="1" applyBorder="1" applyAlignment="1">
      <alignment horizontal="center" vertical="center"/>
    </xf>
    <xf numFmtId="1" fontId="2" fillId="4" borderId="68" xfId="0" applyNumberFormat="1" applyFont="1" applyFill="1" applyBorder="1" applyAlignment="1">
      <alignment horizontal="center" vertical="center"/>
    </xf>
    <xf numFmtId="0" fontId="14" fillId="2" borderId="104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1" fontId="5" fillId="5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" fontId="5" fillId="6" borderId="3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82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1" fontId="5" fillId="6" borderId="16" xfId="0" applyNumberFormat="1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1" fontId="5" fillId="6" borderId="70" xfId="0" applyNumberFormat="1" applyFont="1" applyFill="1" applyBorder="1" applyAlignment="1">
      <alignment horizontal="center" vertical="center"/>
    </xf>
    <xf numFmtId="1" fontId="5" fillId="6" borderId="69" xfId="0" applyNumberFormat="1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1" fontId="11" fillId="5" borderId="49" xfId="0" applyNumberFormat="1" applyFont="1" applyFill="1" applyBorder="1" applyAlignment="1">
      <alignment horizontal="center" vertical="center" wrapText="1"/>
    </xf>
    <xf numFmtId="1" fontId="11" fillId="5" borderId="81" xfId="0" applyNumberFormat="1" applyFont="1" applyFill="1" applyBorder="1" applyAlignment="1">
      <alignment horizontal="center" vertical="center" wrapText="1"/>
    </xf>
    <xf numFmtId="1" fontId="48" fillId="6" borderId="46" xfId="0" applyNumberFormat="1" applyFont="1" applyFill="1" applyBorder="1" applyAlignment="1">
      <alignment horizontal="center" vertical="center" wrapText="1"/>
    </xf>
    <xf numFmtId="1" fontId="51" fillId="6" borderId="13" xfId="0" applyNumberFormat="1" applyFont="1" applyFill="1" applyBorder="1" applyAlignment="1">
      <alignment horizontal="center" vertical="center" wrapText="1"/>
    </xf>
    <xf numFmtId="1" fontId="11" fillId="6" borderId="49" xfId="0" applyNumberFormat="1" applyFont="1" applyFill="1" applyBorder="1" applyAlignment="1">
      <alignment horizontal="center" vertical="center" wrapText="1"/>
    </xf>
    <xf numFmtId="1" fontId="11" fillId="6" borderId="81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1" fontId="1" fillId="6" borderId="34" xfId="0" applyNumberFormat="1" applyFont="1" applyFill="1" applyBorder="1" applyAlignment="1">
      <alignment horizontal="center" vertical="center" wrapText="1"/>
    </xf>
    <xf numFmtId="1" fontId="1" fillId="6" borderId="82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1" fontId="1" fillId="5" borderId="83" xfId="0" applyNumberFormat="1" applyFont="1" applyFill="1" applyBorder="1" applyAlignment="1">
      <alignment horizontal="center" vertical="center" wrapText="1"/>
    </xf>
    <xf numFmtId="1" fontId="1" fillId="5" borderId="82" xfId="0" applyNumberFormat="1" applyFont="1" applyFill="1" applyBorder="1" applyAlignment="1">
      <alignment horizontal="center" vertical="center" wrapText="1"/>
    </xf>
    <xf numFmtId="1" fontId="1" fillId="5" borderId="34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" fontId="1" fillId="5" borderId="31" xfId="0" applyNumberFormat="1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1" fontId="5" fillId="6" borderId="34" xfId="0" applyNumberFormat="1" applyFont="1" applyFill="1" applyBorder="1" applyAlignment="1">
      <alignment horizontal="center" vertical="center"/>
    </xf>
    <xf numFmtId="1" fontId="5" fillId="6" borderId="3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4" borderId="8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1" fontId="1" fillId="5" borderId="16" xfId="0" applyNumberFormat="1" applyFont="1" applyFill="1" applyBorder="1" applyAlignment="1">
      <alignment horizontal="center" vertical="center" wrapText="1"/>
    </xf>
    <xf numFmtId="1" fontId="1" fillId="5" borderId="53" xfId="0" applyNumberFormat="1" applyFont="1" applyFill="1" applyBorder="1" applyAlignment="1">
      <alignment horizontal="center" vertical="center" wrapText="1"/>
    </xf>
    <xf numFmtId="1" fontId="1" fillId="6" borderId="83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43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1" fontId="1" fillId="5" borderId="89" xfId="0" applyNumberFormat="1" applyFont="1" applyFill="1" applyBorder="1" applyAlignment="1">
      <alignment horizontal="center" vertical="center" wrapText="1"/>
    </xf>
    <xf numFmtId="1" fontId="1" fillId="6" borderId="89" xfId="0" applyNumberFormat="1" applyFont="1" applyFill="1" applyBorder="1" applyAlignment="1">
      <alignment horizontal="center" vertical="center" wrapText="1"/>
    </xf>
    <xf numFmtId="1" fontId="48" fillId="5" borderId="46" xfId="0" applyNumberFormat="1" applyFont="1" applyFill="1" applyBorder="1" applyAlignment="1">
      <alignment horizontal="center" vertical="center" wrapText="1"/>
    </xf>
    <xf numFmtId="1" fontId="51" fillId="5" borderId="13" xfId="0" applyNumberFormat="1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" fillId="4" borderId="77" xfId="0" applyFont="1" applyFill="1" applyBorder="1" applyAlignment="1">
      <alignment horizontal="center" vertical="center" wrapText="1"/>
    </xf>
    <xf numFmtId="0" fontId="1" fillId="4" borderId="81" xfId="0" applyFont="1" applyFill="1" applyBorder="1" applyAlignment="1">
      <alignment horizontal="center" vertical="center" wrapText="1"/>
    </xf>
    <xf numFmtId="176" fontId="14" fillId="2" borderId="104" xfId="0" applyNumberFormat="1" applyFont="1" applyFill="1" applyBorder="1" applyAlignment="1">
      <alignment horizontal="center" vertical="center" wrapText="1"/>
    </xf>
    <xf numFmtId="176" fontId="14" fillId="2" borderId="77" xfId="0" applyNumberFormat="1" applyFont="1" applyFill="1" applyBorder="1" applyAlignment="1">
      <alignment horizontal="center" vertical="center" wrapText="1"/>
    </xf>
    <xf numFmtId="176" fontId="14" fillId="2" borderId="81" xfId="0" applyNumberFormat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1000000}"/>
    <cellStyle name="超連結" xfId="1" builtinId="8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C0C0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rgb="FFE0C1FF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rgb="FFE0C1FF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211749</xdr:colOff>
      <xdr:row>0</xdr:row>
      <xdr:rowOff>345831</xdr:rowOff>
    </xdr:from>
    <xdr:to>
      <xdr:col>11</xdr:col>
      <xdr:colOff>216119</xdr:colOff>
      <xdr:row>1</xdr:row>
      <xdr:rowOff>331177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6ADB0851-87D6-44DC-B8C4-6DAF1CB84E63}"/>
            </a:ext>
          </a:extLst>
        </xdr:cNvPr>
        <xdr:cNvSpPr txBox="1"/>
      </xdr:nvSpPr>
      <xdr:spPr>
        <a:xfrm>
          <a:off x="8936649" y="345831"/>
          <a:ext cx="3052370" cy="59494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1600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Choose from the dropdown list to fill in the below table</a:t>
          </a:r>
          <a:endParaRPr lang="zh-TW" altLang="en-US" sz="1600">
            <a:solidFill>
              <a:srgbClr val="FF0000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514349</xdr:colOff>
      <xdr:row>0</xdr:row>
      <xdr:rowOff>38100</xdr:rowOff>
    </xdr:from>
    <xdr:to>
      <xdr:col>7</xdr:col>
      <xdr:colOff>285749</xdr:colOff>
      <xdr:row>2</xdr:row>
      <xdr:rowOff>38099</xdr:rowOff>
    </xdr:to>
    <xdr:sp macro="" textlink="">
      <xdr:nvSpPr>
        <xdr:cNvPr id="4" name="箭號: 向右 3">
          <a:extLst>
            <a:ext uri="{FF2B5EF4-FFF2-40B4-BE49-F238E27FC236}">
              <a16:creationId xmlns:a16="http://schemas.microsoft.com/office/drawing/2014/main" id="{79FD2BED-42E7-493A-ADAD-865957AAEF66}"/>
            </a:ext>
          </a:extLst>
        </xdr:cNvPr>
        <xdr:cNvSpPr/>
      </xdr:nvSpPr>
      <xdr:spPr>
        <a:xfrm rot="10800000">
          <a:off x="7715249" y="38100"/>
          <a:ext cx="1295400" cy="1219199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347399</xdr:colOff>
      <xdr:row>25</xdr:row>
      <xdr:rowOff>200616</xdr:rowOff>
    </xdr:from>
    <xdr:ext cx="57407702" cy="19362745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A101EDCE-0085-4A95-A4E7-2096CA5748C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 txBox="1"/>
      </xdr:nvSpPr>
      <xdr:spPr>
        <a:xfrm rot="1800000">
          <a:off x="995099" y="18679116"/>
          <a:ext cx="57407702" cy="193627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100000">
              <a:solidFill>
                <a:srgbClr val="FF0000">
                  <a:alpha val="40000"/>
                </a:srgbClr>
              </a:solidFill>
            </a:rPr>
            <a:t>EXAMPLE</a:t>
          </a:r>
          <a:endParaRPr lang="zh-TW" altLang="en-US" sz="100000">
            <a:solidFill>
              <a:srgbClr val="FF0000">
                <a:alpha val="40000"/>
              </a:srgbClr>
            </a:solidFill>
          </a:endParaRPr>
        </a:p>
      </xdr:txBody>
    </xdr:sp>
    <xdr:clientData/>
  </xdr:oneCellAnchor>
  <xdr:twoCellAnchor>
    <xdr:from>
      <xdr:col>7</xdr:col>
      <xdr:colOff>78399</xdr:colOff>
      <xdr:row>0</xdr:row>
      <xdr:rowOff>288681</xdr:rowOff>
    </xdr:from>
    <xdr:to>
      <xdr:col>11</xdr:col>
      <xdr:colOff>82769</xdr:colOff>
      <xdr:row>1</xdr:row>
      <xdr:rowOff>274027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331EBC6E-635C-4784-A311-70F49BBF9C59}"/>
            </a:ext>
          </a:extLst>
        </xdr:cNvPr>
        <xdr:cNvSpPr txBox="1"/>
      </xdr:nvSpPr>
      <xdr:spPr>
        <a:xfrm>
          <a:off x="8803299" y="288681"/>
          <a:ext cx="3052370" cy="59494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1600">
              <a:solidFill>
                <a:srgbClr val="FF0000"/>
              </a:solidFill>
              <a:latin typeface="Cambria" panose="02040503050406030204" pitchFamily="18" charset="0"/>
              <a:ea typeface="Cambria" panose="02040503050406030204" pitchFamily="18" charset="0"/>
            </a:rPr>
            <a:t>Choose from the dropdown list to fill in the below table</a:t>
          </a:r>
          <a:endParaRPr lang="zh-TW" altLang="en-US" sz="1600">
            <a:solidFill>
              <a:srgbClr val="FF0000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380999</xdr:colOff>
      <xdr:row>0</xdr:row>
      <xdr:rowOff>0</xdr:rowOff>
    </xdr:from>
    <xdr:to>
      <xdr:col>7</xdr:col>
      <xdr:colOff>171449</xdr:colOff>
      <xdr:row>1</xdr:row>
      <xdr:rowOff>571500</xdr:rowOff>
    </xdr:to>
    <xdr:sp macro="" textlink="">
      <xdr:nvSpPr>
        <xdr:cNvPr id="3" name="箭號: 向右 2">
          <a:extLst>
            <a:ext uri="{FF2B5EF4-FFF2-40B4-BE49-F238E27FC236}">
              <a16:creationId xmlns:a16="http://schemas.microsoft.com/office/drawing/2014/main" id="{618F5B4E-31C1-4F8C-BAA0-96374F30D81C}"/>
            </a:ext>
          </a:extLst>
        </xdr:cNvPr>
        <xdr:cNvSpPr/>
      </xdr:nvSpPr>
      <xdr:spPr>
        <a:xfrm rot="10800000">
          <a:off x="7581899" y="0"/>
          <a:ext cx="1314450" cy="11811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39</xdr:col>
      <xdr:colOff>190500</xdr:colOff>
      <xdr:row>0</xdr:row>
      <xdr:rowOff>438150</xdr:rowOff>
    </xdr:from>
    <xdr:to>
      <xdr:col>67</xdr:col>
      <xdr:colOff>1200150</xdr:colOff>
      <xdr:row>1</xdr:row>
      <xdr:rowOff>590550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34D9742C-C136-4303-B51C-7C92F0A92034}"/>
            </a:ext>
          </a:extLst>
        </xdr:cNvPr>
        <xdr:cNvSpPr txBox="1"/>
      </xdr:nvSpPr>
      <xdr:spPr>
        <a:xfrm>
          <a:off x="33889950" y="438150"/>
          <a:ext cx="2569845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3200">
              <a:solidFill>
                <a:srgbClr val="FF0000"/>
              </a:solidFill>
            </a:rPr>
            <a:t>Choose from the dropdown list to fill in the below table, except column "Quntity",</a:t>
          </a:r>
          <a:r>
            <a:rPr lang="en-US" altLang="zh-TW" sz="3200" baseline="0">
              <a:solidFill>
                <a:srgbClr val="FF0000"/>
              </a:solidFill>
            </a:rPr>
            <a:t> </a:t>
          </a:r>
          <a:r>
            <a:rPr lang="en-US" altLang="zh-TW" sz="3200">
              <a:solidFill>
                <a:srgbClr val="FF0000"/>
              </a:solidFill>
            </a:rPr>
            <a:t>"Model" and "Year</a:t>
          </a:r>
          <a:r>
            <a:rPr lang="en-US" altLang="zh-TW" sz="3200" baseline="0">
              <a:solidFill>
                <a:srgbClr val="FF0000"/>
              </a:solidFill>
            </a:rPr>
            <a:t> of Instanllation"</a:t>
          </a:r>
          <a:endParaRPr lang="zh-TW" altLang="en-US" sz="3200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1390650</xdr:colOff>
      <xdr:row>11</xdr:row>
      <xdr:rowOff>95250</xdr:rowOff>
    </xdr:from>
    <xdr:ext cx="4743450" cy="57150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36DB18-3D4F-4467-8A63-2653B5C80C10}"/>
            </a:ext>
          </a:extLst>
        </xdr:cNvPr>
        <xdr:cNvSpPr txBox="1"/>
      </xdr:nvSpPr>
      <xdr:spPr>
        <a:xfrm>
          <a:off x="2019300" y="8382000"/>
          <a:ext cx="4743450" cy="5715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400">
              <a:solidFill>
                <a:srgbClr val="FF0000"/>
              </a:solidFill>
            </a:rPr>
            <a:t>insert</a:t>
          </a:r>
          <a:r>
            <a:rPr lang="en-US" altLang="zh-TW" sz="2400" baseline="0">
              <a:solidFill>
                <a:srgbClr val="FF0000"/>
              </a:solidFill>
            </a:rPr>
            <a:t> rows in the table as needed</a:t>
          </a:r>
        </a:p>
        <a:p>
          <a:endParaRPr lang="zh-TW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0</xdr:colOff>
      <xdr:row>10</xdr:row>
      <xdr:rowOff>609600</xdr:rowOff>
    </xdr:from>
    <xdr:to>
      <xdr:col>1</xdr:col>
      <xdr:colOff>1371600</xdr:colOff>
      <xdr:row>12</xdr:row>
      <xdr:rowOff>95250</xdr:rowOff>
    </xdr:to>
    <xdr:sp macro="" textlink="">
      <xdr:nvSpPr>
        <xdr:cNvPr id="9" name="箭號: 向右 8">
          <a:extLst>
            <a:ext uri="{FF2B5EF4-FFF2-40B4-BE49-F238E27FC236}">
              <a16:creationId xmlns:a16="http://schemas.microsoft.com/office/drawing/2014/main" id="{BE903538-0819-4E31-A6BE-8B8DBB868AA4}"/>
            </a:ext>
          </a:extLst>
        </xdr:cNvPr>
        <xdr:cNvSpPr/>
      </xdr:nvSpPr>
      <xdr:spPr>
        <a:xfrm rot="10800000">
          <a:off x="628650" y="8172450"/>
          <a:ext cx="1371600" cy="93345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</xdr:col>
      <xdr:colOff>0</xdr:colOff>
      <xdr:row>3</xdr:row>
      <xdr:rowOff>0</xdr:rowOff>
    </xdr:from>
    <xdr:ext cx="1866900" cy="102870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C7BAB128-5093-43C6-B627-612D2E941675}"/>
            </a:ext>
          </a:extLst>
        </xdr:cNvPr>
        <xdr:cNvSpPr txBox="1"/>
      </xdr:nvSpPr>
      <xdr:spPr>
        <a:xfrm>
          <a:off x="628650" y="1485900"/>
          <a:ext cx="1866900" cy="1028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000" baseline="0">
              <a:solidFill>
                <a:srgbClr val="FF0000"/>
              </a:solidFill>
            </a:rPr>
            <a:t>content in this column cannot be changed</a:t>
          </a:r>
        </a:p>
        <a:p>
          <a:endParaRPr lang="zh-TW" altLang="en-US" sz="18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0</xdr:colOff>
      <xdr:row>2</xdr:row>
      <xdr:rowOff>19050</xdr:rowOff>
    </xdr:from>
    <xdr:ext cx="1809750" cy="1047750"/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1BD13217-0449-45DF-8522-ED1871002879}"/>
            </a:ext>
          </a:extLst>
        </xdr:cNvPr>
        <xdr:cNvSpPr txBox="1"/>
      </xdr:nvSpPr>
      <xdr:spPr>
        <a:xfrm>
          <a:off x="5314950" y="1238250"/>
          <a:ext cx="1809750" cy="1047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TW" sz="2000" baseline="0">
              <a:solidFill>
                <a:srgbClr val="FF0000"/>
              </a:solidFill>
            </a:rPr>
            <a:t>content in this column cannot be changed</a:t>
          </a:r>
        </a:p>
        <a:p>
          <a:endParaRPr lang="zh-TW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315192</xdr:colOff>
      <xdr:row>77</xdr:row>
      <xdr:rowOff>197428</xdr:rowOff>
    </xdr:from>
    <xdr:to>
      <xdr:col>8</xdr:col>
      <xdr:colOff>34638</xdr:colOff>
      <xdr:row>79</xdr:row>
      <xdr:rowOff>90055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C37915BC-2A55-447F-9411-D1D6A537C65D}"/>
            </a:ext>
          </a:extLst>
        </xdr:cNvPr>
        <xdr:cNvSpPr txBox="1"/>
      </xdr:nvSpPr>
      <xdr:spPr>
        <a:xfrm>
          <a:off x="1025237" y="54992155"/>
          <a:ext cx="10958946" cy="5507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3200">
              <a:solidFill>
                <a:srgbClr val="FF0000"/>
              </a:solidFill>
            </a:rPr>
            <a:t>1)</a:t>
          </a:r>
          <a:r>
            <a:rPr lang="en-US" altLang="zh-TW" sz="3200" baseline="0">
              <a:solidFill>
                <a:srgbClr val="FF0000"/>
              </a:solidFill>
            </a:rPr>
            <a:t>lines for total are set with fomula and cannot be changed </a:t>
          </a:r>
          <a:endParaRPr lang="zh-TW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432956</xdr:colOff>
      <xdr:row>77</xdr:row>
      <xdr:rowOff>180110</xdr:rowOff>
    </xdr:from>
    <xdr:to>
      <xdr:col>23</xdr:col>
      <xdr:colOff>103909</xdr:colOff>
      <xdr:row>79</xdr:row>
      <xdr:rowOff>110837</xdr:rowOff>
    </xdr:to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BDF5582E-448C-41C0-9315-E649CA0991CC}"/>
            </a:ext>
          </a:extLst>
        </xdr:cNvPr>
        <xdr:cNvSpPr txBox="1"/>
      </xdr:nvSpPr>
      <xdr:spPr>
        <a:xfrm>
          <a:off x="12382501" y="54974837"/>
          <a:ext cx="12659590" cy="5888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3200" baseline="0">
              <a:solidFill>
                <a:srgbClr val="FF0000"/>
              </a:solidFill>
            </a:rPr>
            <a:t>2)  calculation of total for lights: No. of light in each Panel </a:t>
          </a:r>
          <a:r>
            <a:rPr lang="en-US" altLang="zh-CN" sz="3200" baseline="0">
              <a:solidFill>
                <a:srgbClr val="FF0000"/>
              </a:solidFill>
            </a:rPr>
            <a:t>x No. of Panel </a:t>
          </a:r>
          <a:endParaRPr lang="zh-TW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341169</xdr:colOff>
      <xdr:row>77</xdr:row>
      <xdr:rowOff>138544</xdr:rowOff>
    </xdr:from>
    <xdr:to>
      <xdr:col>34</xdr:col>
      <xdr:colOff>415637</xdr:colOff>
      <xdr:row>83</xdr:row>
      <xdr:rowOff>86590</xdr:rowOff>
    </xdr:to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EA6377E1-84F1-45A2-AD31-143E1CC3F097}"/>
            </a:ext>
          </a:extLst>
        </xdr:cNvPr>
        <xdr:cNvSpPr txBox="1"/>
      </xdr:nvSpPr>
      <xdr:spPr>
        <a:xfrm>
          <a:off x="25279351" y="54933271"/>
          <a:ext cx="9599468" cy="188768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3200" baseline="0">
              <a:solidFill>
                <a:srgbClr val="FF0000"/>
              </a:solidFill>
            </a:rPr>
            <a:t>3) the No. of emergency is included in the total No. of the lights. For example, the total No. of CFL </a:t>
          </a:r>
          <a:r>
            <a:rPr lang="en-US" altLang="zh-CN" sz="3200" baseline="0">
              <a:solidFill>
                <a:srgbClr val="FF0000"/>
              </a:solidFill>
            </a:rPr>
            <a:t>is</a:t>
          </a:r>
          <a:r>
            <a:rPr lang="en-US" altLang="zh-TW" sz="3200" baseline="0">
              <a:solidFill>
                <a:srgbClr val="FF0000"/>
              </a:solidFill>
            </a:rPr>
            <a:t> 15, of which there are 2 emergency lights</a:t>
          </a:r>
        </a:p>
        <a:p>
          <a:pPr algn="ctr"/>
          <a:endParaRPr lang="zh-TW" altLang="en-US" sz="3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467592</xdr:colOff>
      <xdr:row>80</xdr:row>
      <xdr:rowOff>0</xdr:rowOff>
    </xdr:from>
    <xdr:to>
      <xdr:col>10</xdr:col>
      <xdr:colOff>801831</xdr:colOff>
      <xdr:row>81</xdr:row>
      <xdr:rowOff>259773</xdr:rowOff>
    </xdr:to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EF9BFD96-A65A-4D85-94A4-EA6328603B0F}"/>
            </a:ext>
          </a:extLst>
        </xdr:cNvPr>
        <xdr:cNvSpPr txBox="1"/>
      </xdr:nvSpPr>
      <xdr:spPr>
        <a:xfrm>
          <a:off x="1177637" y="55781864"/>
          <a:ext cx="13305558" cy="5888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3200" baseline="0">
              <a:solidFill>
                <a:srgbClr val="FF0000"/>
              </a:solidFill>
            </a:rPr>
            <a:t>4)</a:t>
          </a:r>
          <a:r>
            <a:rPr lang="en-US" altLang="zh-TW" sz="3200" baseline="0">
              <a:solidFill>
                <a:srgbClr val="FF0000"/>
              </a:solidFill>
            </a:rPr>
            <a:t> please check whether the totals caculated in the table match your record</a:t>
          </a:r>
          <a:endParaRPr lang="zh-TW" altLang="en-US" sz="32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:F1154" totalsRowShown="0" dataCellStyle="一般">
  <autoFilter ref="A1:F1154" xr:uid="{00000000-0009-0000-0100-000002000000}">
    <filterColumn colId="4">
      <filters blank="1">
        <filter val="NA"/>
        <filter val="None"/>
        <filter val="Yes for Adaptation Area and No for Store"/>
      </filters>
    </filterColumn>
  </autoFilter>
  <tableColumns count="6">
    <tableColumn id="1" xr3:uid="{00000000-0010-0000-0000-000001000000}" name="No" dataDxfId="10" dataCellStyle="一般"/>
    <tableColumn id="2" xr3:uid="{00000000-0010-0000-0000-000002000000}" name="Category of services" dataDxfId="9" dataCellStyle="一般"/>
    <tableColumn id="3" xr3:uid="{00000000-0010-0000-0000-000003000000}" name="Type of services" dataCellStyle="一般"/>
    <tableColumn id="4" xr3:uid="{00000000-0010-0000-0000-000004000000}" name="Room" dataCellStyle="一般"/>
    <tableColumn id="5" xr3:uid="{00000000-0010-0000-0000-000005000000}" name="Air Conditioning (YES/ NO)" dataDxfId="8" dataCellStyle="一般"/>
    <tableColumn id="6" xr3:uid="{00000000-0010-0000-0000-000006000000}" name="Remarks" dataCellStyle="一般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G1:J49" totalsRowShown="0">
  <autoFilter ref="G1:J49" xr:uid="{00000000-0009-0000-0100-000003000000}"/>
  <tableColumns count="4">
    <tableColumn id="1" xr3:uid="{00000000-0010-0000-0100-000001000000}" name="Elderly Services"/>
    <tableColumn id="2" xr3:uid="{00000000-0010-0000-0100-000002000000}" name="Family and Child Welfare Services"/>
    <tableColumn id="3" xr3:uid="{00000000-0010-0000-0100-000003000000}" name="Rehabilitation and Medical Social Services"/>
    <tableColumn id="4" xr3:uid="{00000000-0010-0000-0100-000004000000}" name="Youth and Corrections Services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表格4" displayName="表格4" ref="L1:Q51" totalsRowShown="0">
  <autoFilter ref="L1:Q51" xr:uid="{00000000-0009-0000-0100-000004000000}"/>
  <tableColumns count="6">
    <tableColumn id="1" xr3:uid="{00000000-0010-0000-0200-000001000000}" name="Installation Location"/>
    <tableColumn id="2" xr3:uid="{00000000-0010-0000-0200-000002000000}" name="Type"/>
    <tableColumn id="3" xr3:uid="{00000000-0010-0000-0200-000003000000}" name="Energy Efficiency Label"/>
    <tableColumn id="4" xr3:uid="{00000000-0010-0000-0200-000004000000}" name="Material of A/C Platform"/>
    <tableColumn id="5" xr3:uid="{00000000-0010-0000-0200-000005000000}" name="Y/N"/>
    <tableColumn id="7" xr3:uid="{00000000-0010-0000-0200-000007000000}" name="Brand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表格1" displayName="表格1" ref="A1:E23" totalsRowShown="0" headerRowDxfId="7" dataDxfId="6" tableBorderDxfId="5">
  <tableColumns count="5">
    <tableColumn id="1" xr3:uid="{00000000-0010-0000-0300-000001000000}" name="No" dataDxfId="4"/>
    <tableColumn id="2" xr3:uid="{00000000-0010-0000-0300-000002000000}" name="Category of services" dataDxfId="3"/>
    <tableColumn id="3" xr3:uid="{00000000-0010-0000-0300-000003000000}" name="Type of services" dataDxfId="2"/>
    <tableColumn id="4" xr3:uid="{00000000-0010-0000-0300-000004000000}" name="Room" dataDxfId="1"/>
    <tableColumn id="5" xr3:uid="{00000000-0010-0000-0300-000005000000}" name="AC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square" lIns="91440" tIns="45720" rIns="91440" bIns="45720">
        <a:noAutofit/>
      </a:bodyPr>
      <a:lstStyle>
        <a:defPPr algn="ctr">
          <a:defRPr sz="100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msd.gov.hk/energylabel/en/households/rac/select_ac_result.php?type=a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msd.gov.hk/energylabel/en/households/rac/select_ac_result.php?type=al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notes://HQMAIL05N/4825870C00279426/A4D87D90E1B19842852564FF006DED4E/F93CA6C5E9020250482587450021B167?opendocu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394"/>
  <sheetViews>
    <sheetView tabSelected="1" zoomScale="40" zoomScaleNormal="40" zoomScaleSheetLayoutView="25" zoomScalePageLayoutView="30" workbookViewId="0">
      <selection activeCell="AD80" sqref="AD80"/>
    </sheetView>
  </sheetViews>
  <sheetFormatPr defaultColWidth="9" defaultRowHeight="22.5" zeroHeight="1" x14ac:dyDescent="0.25"/>
  <cols>
    <col min="1" max="1" width="9.25" style="1" bestFit="1" customWidth="1"/>
    <col min="2" max="2" width="32.625" style="1" customWidth="1"/>
    <col min="3" max="3" width="35.5" style="56" customWidth="1"/>
    <col min="4" max="4" width="27.5" style="56" customWidth="1"/>
    <col min="5" max="5" width="16.5" style="56" customWidth="1"/>
    <col min="6" max="15" width="11.25" style="104" customWidth="1"/>
    <col min="16" max="16" width="12.625" style="104" customWidth="1"/>
    <col min="17" max="17" width="11.25" style="104" customWidth="1"/>
    <col min="18" max="27" width="11.25" style="105" customWidth="1"/>
    <col min="28" max="28" width="12.75" style="105" customWidth="1"/>
    <col min="29" max="29" width="11.25" style="105" customWidth="1"/>
    <col min="30" max="30" width="11.25" style="50" customWidth="1"/>
    <col min="31" max="32" width="11.25" style="107" customWidth="1"/>
    <col min="33" max="33" width="11.25" style="50" customWidth="1"/>
    <col min="34" max="35" width="11.25" style="107" customWidth="1"/>
    <col min="36" max="36" width="17.875" style="106" customWidth="1"/>
    <col min="37" max="37" width="12.5" style="107" customWidth="1"/>
    <col min="38" max="38" width="11.25" style="107" customWidth="1"/>
    <col min="39" max="39" width="11.25" style="50" customWidth="1"/>
    <col min="40" max="40" width="9.125" style="102" customWidth="1"/>
    <col min="41" max="41" width="9.125" style="102" bestFit="1" customWidth="1"/>
    <col min="42" max="42" width="9.125" style="102" customWidth="1"/>
    <col min="43" max="43" width="9.125" style="102" bestFit="1" customWidth="1"/>
    <col min="44" max="45" width="9.125" style="102" customWidth="1"/>
    <col min="46" max="46" width="9.125" style="102" bestFit="1" customWidth="1"/>
    <col min="47" max="49" width="16" style="102" customWidth="1"/>
    <col min="50" max="50" width="14.25" style="102" bestFit="1" customWidth="1"/>
    <col min="51" max="51" width="32.625" style="102" customWidth="1"/>
    <col min="52" max="54" width="9.125" style="103" bestFit="1" customWidth="1"/>
    <col min="55" max="55" width="9.125" style="103" customWidth="1"/>
    <col min="56" max="58" width="9.125" style="103" bestFit="1" customWidth="1"/>
    <col min="59" max="59" width="9.125" style="103" customWidth="1"/>
    <col min="60" max="60" width="9.125" style="103" bestFit="1" customWidth="1"/>
    <col min="61" max="65" width="16" style="103" customWidth="1"/>
    <col min="66" max="66" width="14.25" style="103" bestFit="1" customWidth="1"/>
    <col min="67" max="67" width="23.25" style="103" customWidth="1"/>
    <col min="68" max="68" width="20" style="1" customWidth="1"/>
    <col min="69" max="69" width="9" style="340" hidden="1"/>
    <col min="70" max="16384" width="9" style="340"/>
  </cols>
  <sheetData>
    <row r="1" spans="1:71" s="341" customFormat="1" ht="48.75" customHeight="1" thickBot="1" x14ac:dyDescent="0.3">
      <c r="A1" s="125"/>
      <c r="B1" s="163" t="s">
        <v>400</v>
      </c>
      <c r="C1" s="369" t="s">
        <v>984</v>
      </c>
      <c r="D1" s="172"/>
      <c r="E1" s="1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25"/>
    </row>
    <row r="2" spans="1:71" s="341" customFormat="1" ht="48.75" customHeight="1" thickTop="1" thickBot="1" x14ac:dyDescent="0.3">
      <c r="A2" s="125"/>
      <c r="B2" s="163" t="s">
        <v>401</v>
      </c>
      <c r="C2" s="370" t="s">
        <v>983</v>
      </c>
      <c r="D2" s="171"/>
      <c r="E2" s="1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25"/>
    </row>
    <row r="3" spans="1:71" ht="21" customHeight="1" thickTop="1" thickBot="1" x14ac:dyDescent="0.3">
      <c r="B3" s="173"/>
      <c r="C3" s="174"/>
      <c r="D3" s="174"/>
      <c r="E3" s="174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</row>
    <row r="4" spans="1:71" ht="90" customHeight="1" thickTop="1" x14ac:dyDescent="0.25">
      <c r="A4" s="494" t="s">
        <v>0</v>
      </c>
      <c r="B4" s="528" t="s">
        <v>1</v>
      </c>
      <c r="C4" s="532" t="s">
        <v>2</v>
      </c>
      <c r="D4" s="536" t="s">
        <v>864</v>
      </c>
      <c r="E4" s="417" t="s">
        <v>985</v>
      </c>
      <c r="F4" s="524" t="s">
        <v>952</v>
      </c>
      <c r="G4" s="525"/>
      <c r="H4" s="525"/>
      <c r="I4" s="525"/>
      <c r="J4" s="525"/>
      <c r="K4" s="525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7"/>
      <c r="AL4" s="527"/>
      <c r="AM4" s="527"/>
      <c r="AN4" s="521" t="s">
        <v>949</v>
      </c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3"/>
      <c r="AZ4" s="510" t="s">
        <v>988</v>
      </c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2"/>
      <c r="BP4" s="498" t="s">
        <v>185</v>
      </c>
      <c r="BR4" s="342"/>
      <c r="BS4" s="342"/>
    </row>
    <row r="5" spans="1:71" ht="65.099999999999994" customHeight="1" x14ac:dyDescent="0.25">
      <c r="A5" s="495"/>
      <c r="B5" s="529"/>
      <c r="C5" s="533"/>
      <c r="D5" s="533"/>
      <c r="E5" s="418"/>
      <c r="F5" s="460" t="s">
        <v>181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539"/>
      <c r="R5" s="509" t="s">
        <v>182</v>
      </c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540"/>
      <c r="AD5" s="513" t="s">
        <v>986</v>
      </c>
      <c r="AE5" s="514"/>
      <c r="AF5" s="537"/>
      <c r="AG5" s="514" t="s">
        <v>177</v>
      </c>
      <c r="AH5" s="514"/>
      <c r="AI5" s="537"/>
      <c r="AJ5" s="513" t="s">
        <v>987</v>
      </c>
      <c r="AK5" s="514"/>
      <c r="AL5" s="514"/>
      <c r="AM5" s="515"/>
      <c r="AN5" s="518" t="s">
        <v>171</v>
      </c>
      <c r="AO5" s="519"/>
      <c r="AP5" s="519"/>
      <c r="AQ5" s="519"/>
      <c r="AR5" s="519"/>
      <c r="AS5" s="519"/>
      <c r="AT5" s="520"/>
      <c r="AU5" s="463" t="s">
        <v>162</v>
      </c>
      <c r="AV5" s="463" t="s">
        <v>180</v>
      </c>
      <c r="AW5" s="463" t="s">
        <v>163</v>
      </c>
      <c r="AX5" s="463" t="s">
        <v>8</v>
      </c>
      <c r="AY5" s="470" t="s">
        <v>13</v>
      </c>
      <c r="AZ5" s="504" t="s">
        <v>171</v>
      </c>
      <c r="BA5" s="505"/>
      <c r="BB5" s="505"/>
      <c r="BC5" s="505"/>
      <c r="BD5" s="505"/>
      <c r="BE5" s="505"/>
      <c r="BF5" s="505"/>
      <c r="BG5" s="505"/>
      <c r="BH5" s="506"/>
      <c r="BI5" s="467" t="s">
        <v>162</v>
      </c>
      <c r="BJ5" s="467" t="s">
        <v>180</v>
      </c>
      <c r="BK5" s="467" t="s">
        <v>163</v>
      </c>
      <c r="BL5" s="467" t="s">
        <v>179</v>
      </c>
      <c r="BM5" s="467" t="s">
        <v>178</v>
      </c>
      <c r="BN5" s="467" t="s">
        <v>8</v>
      </c>
      <c r="BO5" s="543" t="s">
        <v>889</v>
      </c>
      <c r="BP5" s="499"/>
    </row>
    <row r="6" spans="1:71" ht="65.099999999999994" customHeight="1" x14ac:dyDescent="0.25">
      <c r="A6" s="496"/>
      <c r="B6" s="530"/>
      <c r="C6" s="534"/>
      <c r="D6" s="534"/>
      <c r="E6" s="418"/>
      <c r="F6" s="460" t="s">
        <v>167</v>
      </c>
      <c r="G6" s="461"/>
      <c r="H6" s="462" t="s">
        <v>168</v>
      </c>
      <c r="I6" s="461"/>
      <c r="J6" s="462" t="s">
        <v>169</v>
      </c>
      <c r="K6" s="461"/>
      <c r="L6" s="507" t="s">
        <v>170</v>
      </c>
      <c r="M6" s="508"/>
      <c r="N6" s="462" t="s">
        <v>183</v>
      </c>
      <c r="O6" s="466"/>
      <c r="P6" s="541" t="s">
        <v>999</v>
      </c>
      <c r="Q6" s="447" t="s">
        <v>8</v>
      </c>
      <c r="R6" s="509" t="s">
        <v>167</v>
      </c>
      <c r="S6" s="458"/>
      <c r="T6" s="457" t="s">
        <v>168</v>
      </c>
      <c r="U6" s="458"/>
      <c r="V6" s="457" t="s">
        <v>169</v>
      </c>
      <c r="W6" s="458"/>
      <c r="X6" s="457" t="s">
        <v>170</v>
      </c>
      <c r="Y6" s="458"/>
      <c r="Z6" s="457" t="s">
        <v>183</v>
      </c>
      <c r="AA6" s="458"/>
      <c r="AB6" s="449" t="s">
        <v>1000</v>
      </c>
      <c r="AC6" s="451" t="s">
        <v>174</v>
      </c>
      <c r="AD6" s="516"/>
      <c r="AE6" s="516"/>
      <c r="AF6" s="538"/>
      <c r="AG6" s="516"/>
      <c r="AH6" s="516"/>
      <c r="AI6" s="538"/>
      <c r="AJ6" s="516"/>
      <c r="AK6" s="516"/>
      <c r="AL6" s="516"/>
      <c r="AM6" s="517"/>
      <c r="AN6" s="518" t="s">
        <v>166</v>
      </c>
      <c r="AO6" s="519"/>
      <c r="AP6" s="519"/>
      <c r="AQ6" s="519"/>
      <c r="AR6" s="519"/>
      <c r="AS6" s="519"/>
      <c r="AT6" s="520"/>
      <c r="AU6" s="464"/>
      <c r="AV6" s="464"/>
      <c r="AW6" s="464"/>
      <c r="AX6" s="464"/>
      <c r="AY6" s="471"/>
      <c r="AZ6" s="504" t="s">
        <v>166</v>
      </c>
      <c r="BA6" s="505"/>
      <c r="BB6" s="505"/>
      <c r="BC6" s="505"/>
      <c r="BD6" s="505"/>
      <c r="BE6" s="505"/>
      <c r="BF6" s="505"/>
      <c r="BG6" s="505"/>
      <c r="BH6" s="506"/>
      <c r="BI6" s="468"/>
      <c r="BJ6" s="468"/>
      <c r="BK6" s="468"/>
      <c r="BL6" s="468"/>
      <c r="BM6" s="468"/>
      <c r="BN6" s="468"/>
      <c r="BO6" s="544"/>
      <c r="BP6" s="499"/>
    </row>
    <row r="7" spans="1:71" ht="180" customHeight="1" thickBot="1" x14ac:dyDescent="0.3">
      <c r="A7" s="497"/>
      <c r="B7" s="531"/>
      <c r="C7" s="535"/>
      <c r="D7" s="535"/>
      <c r="E7" s="419"/>
      <c r="F7" s="115" t="s">
        <v>175</v>
      </c>
      <c r="G7" s="360" t="s">
        <v>962</v>
      </c>
      <c r="H7" s="114" t="s">
        <v>175</v>
      </c>
      <c r="I7" s="114" t="s">
        <v>962</v>
      </c>
      <c r="J7" s="114" t="s">
        <v>175</v>
      </c>
      <c r="K7" s="114" t="s">
        <v>962</v>
      </c>
      <c r="L7" s="114" t="s">
        <v>175</v>
      </c>
      <c r="M7" s="114" t="s">
        <v>962</v>
      </c>
      <c r="N7" s="114" t="s">
        <v>175</v>
      </c>
      <c r="O7" s="360" t="s">
        <v>998</v>
      </c>
      <c r="P7" s="542"/>
      <c r="Q7" s="448"/>
      <c r="R7" s="121" t="s">
        <v>175</v>
      </c>
      <c r="S7" s="116" t="s">
        <v>962</v>
      </c>
      <c r="T7" s="116" t="s">
        <v>175</v>
      </c>
      <c r="U7" s="116" t="s">
        <v>962</v>
      </c>
      <c r="V7" s="116" t="s">
        <v>175</v>
      </c>
      <c r="W7" s="116" t="s">
        <v>962</v>
      </c>
      <c r="X7" s="116" t="s">
        <v>175</v>
      </c>
      <c r="Y7" s="116" t="s">
        <v>962</v>
      </c>
      <c r="Z7" s="122" t="s">
        <v>175</v>
      </c>
      <c r="AA7" s="122" t="s">
        <v>962</v>
      </c>
      <c r="AB7" s="450"/>
      <c r="AC7" s="452"/>
      <c r="AD7" s="119" t="s">
        <v>172</v>
      </c>
      <c r="AE7" s="409" t="s">
        <v>997</v>
      </c>
      <c r="AF7" s="120" t="s">
        <v>174</v>
      </c>
      <c r="AG7" s="119" t="s">
        <v>172</v>
      </c>
      <c r="AH7" s="409" t="s">
        <v>997</v>
      </c>
      <c r="AI7" s="120" t="s">
        <v>174</v>
      </c>
      <c r="AJ7" s="119" t="s">
        <v>173</v>
      </c>
      <c r="AK7" s="117" t="s">
        <v>172</v>
      </c>
      <c r="AL7" s="409" t="s">
        <v>997</v>
      </c>
      <c r="AM7" s="118" t="s">
        <v>174</v>
      </c>
      <c r="AN7" s="113" t="s">
        <v>129</v>
      </c>
      <c r="AO7" s="108">
        <v>1</v>
      </c>
      <c r="AP7" s="110">
        <v>1.5</v>
      </c>
      <c r="AQ7" s="108">
        <v>2</v>
      </c>
      <c r="AR7" s="110">
        <v>2.5</v>
      </c>
      <c r="AS7" s="124">
        <v>3</v>
      </c>
      <c r="AT7" s="108" t="s">
        <v>176</v>
      </c>
      <c r="AU7" s="465"/>
      <c r="AV7" s="465"/>
      <c r="AW7" s="465"/>
      <c r="AX7" s="465"/>
      <c r="AY7" s="472"/>
      <c r="AZ7" s="111">
        <v>1</v>
      </c>
      <c r="BA7" s="109">
        <v>1.5</v>
      </c>
      <c r="BB7" s="109">
        <v>2</v>
      </c>
      <c r="BC7" s="123">
        <v>2.5</v>
      </c>
      <c r="BD7" s="109">
        <v>3</v>
      </c>
      <c r="BE7" s="109">
        <v>4</v>
      </c>
      <c r="BF7" s="109">
        <v>5</v>
      </c>
      <c r="BG7" s="112">
        <v>6</v>
      </c>
      <c r="BH7" s="109" t="s">
        <v>176</v>
      </c>
      <c r="BI7" s="469"/>
      <c r="BJ7" s="469"/>
      <c r="BK7" s="469"/>
      <c r="BL7" s="469"/>
      <c r="BM7" s="469"/>
      <c r="BN7" s="469"/>
      <c r="BO7" s="545"/>
      <c r="BP7" s="500"/>
    </row>
    <row r="8" spans="1:71" ht="56.45" customHeight="1" thickTop="1" thickBot="1" x14ac:dyDescent="0.3">
      <c r="A8" s="4" t="s">
        <v>14</v>
      </c>
      <c r="B8" s="501" t="s">
        <v>948</v>
      </c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3"/>
    </row>
    <row r="9" spans="1:71" ht="56.45" customHeight="1" thickTop="1" x14ac:dyDescent="0.25">
      <c r="A9" s="209" t="s">
        <v>402</v>
      </c>
      <c r="B9" s="210" t="s">
        <v>942</v>
      </c>
      <c r="C9" s="211" t="s">
        <v>941</v>
      </c>
      <c r="D9" s="212" t="s">
        <v>940</v>
      </c>
      <c r="E9" s="377">
        <v>12.35</v>
      </c>
      <c r="F9" s="219"/>
      <c r="G9" s="220"/>
      <c r="H9" s="221"/>
      <c r="I9" s="220"/>
      <c r="J9" s="221">
        <v>12</v>
      </c>
      <c r="K9" s="220">
        <v>2</v>
      </c>
      <c r="L9" s="221"/>
      <c r="M9" s="220"/>
      <c r="N9" s="220"/>
      <c r="O9" s="220"/>
      <c r="P9" s="221">
        <v>2</v>
      </c>
      <c r="Q9" s="222">
        <v>2003</v>
      </c>
      <c r="R9" s="223"/>
      <c r="S9" s="224"/>
      <c r="T9" s="224"/>
      <c r="U9" s="224"/>
      <c r="V9" s="224"/>
      <c r="W9" s="224"/>
      <c r="X9" s="224"/>
      <c r="Y9" s="225"/>
      <c r="Z9" s="225"/>
      <c r="AA9" s="225"/>
      <c r="AB9" s="225"/>
      <c r="AC9" s="226"/>
      <c r="AD9" s="227"/>
      <c r="AE9" s="228"/>
      <c r="AF9" s="229"/>
      <c r="AG9" s="227"/>
      <c r="AH9" s="228"/>
      <c r="AI9" s="229"/>
      <c r="AJ9" s="362" t="s">
        <v>963</v>
      </c>
      <c r="AK9" s="228">
        <v>2</v>
      </c>
      <c r="AL9" s="228">
        <v>0</v>
      </c>
      <c r="AM9" s="230">
        <v>2003</v>
      </c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2"/>
      <c r="AZ9" s="233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5"/>
      <c r="BP9" s="236"/>
      <c r="BQ9" s="343"/>
      <c r="BR9" s="342"/>
    </row>
    <row r="10" spans="1:71" ht="56.45" customHeight="1" x14ac:dyDescent="0.25">
      <c r="A10" s="175">
        <v>1</v>
      </c>
      <c r="B10" s="216" t="str">
        <f t="array" ref="B10">INDEX(表格2[[#All],[Room]],MATCH(1,(1=表格2[[#All],[No]])*(NGO!$C$2=表格2[[#All],[Type of services]]),0))</f>
        <v>Dormitory</v>
      </c>
      <c r="C10" s="217"/>
      <c r="D10" s="89" t="str">
        <f t="array" ref="D10">INDEX(表格2[[#All],[Air Conditioning (YES/ NO)]],MATCH(1,(1=表格2[[#All],[No]])*(NGO!$C$2=表格2[[#All],[Type of services]]),0))</f>
        <v>YES</v>
      </c>
      <c r="E10" s="378"/>
      <c r="F10" s="237"/>
      <c r="G10" s="238"/>
      <c r="H10" s="239"/>
      <c r="I10" s="238"/>
      <c r="J10" s="239"/>
      <c r="K10" s="238"/>
      <c r="L10" s="239"/>
      <c r="M10" s="238"/>
      <c r="N10" s="238"/>
      <c r="O10" s="238"/>
      <c r="P10" s="239"/>
      <c r="Q10" s="240"/>
      <c r="R10" s="241"/>
      <c r="S10" s="242"/>
      <c r="T10" s="242"/>
      <c r="U10" s="242"/>
      <c r="V10" s="242"/>
      <c r="W10" s="242"/>
      <c r="X10" s="242"/>
      <c r="Y10" s="243"/>
      <c r="Z10" s="243"/>
      <c r="AA10" s="243"/>
      <c r="AB10" s="243"/>
      <c r="AC10" s="244"/>
      <c r="AD10" s="245"/>
      <c r="AE10" s="246"/>
      <c r="AF10" s="247"/>
      <c r="AG10" s="245"/>
      <c r="AH10" s="246"/>
      <c r="AI10" s="247"/>
      <c r="AJ10" s="245"/>
      <c r="AK10" s="246"/>
      <c r="AL10" s="246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50"/>
      <c r="AZ10" s="251"/>
      <c r="BA10" s="252"/>
      <c r="BB10" s="252"/>
      <c r="BC10" s="252"/>
      <c r="BD10" s="252"/>
      <c r="BE10" s="252"/>
      <c r="BF10" s="252"/>
      <c r="BG10" s="252"/>
      <c r="BH10" s="252"/>
      <c r="BI10" s="253"/>
      <c r="BJ10" s="253"/>
      <c r="BK10" s="253"/>
      <c r="BL10" s="253"/>
      <c r="BM10" s="253"/>
      <c r="BN10" s="253"/>
      <c r="BO10" s="254"/>
      <c r="BP10" s="255"/>
      <c r="BQ10" s="343"/>
      <c r="BR10" s="342"/>
    </row>
    <row r="11" spans="1:71" ht="56.45" customHeight="1" x14ac:dyDescent="0.25">
      <c r="A11" s="168">
        <v>2</v>
      </c>
      <c r="B11" s="216" t="str">
        <f t="array" ref="B11">INDEX(表格2[[#All],[Room]],MATCH(1,(2=表格2[[#All],[No]])*(NGO!$C$2=表格2[[#All],[Type of services]]),0))</f>
        <v>Attached Bathroom/Shower Room to Dormitory Room</v>
      </c>
      <c r="C11" s="218"/>
      <c r="D11" s="89" t="str">
        <f t="array" ref="D11">INDEX(表格2[[#All],[Air Conditioning (YES/ NO)]],MATCH(1,(2=表格2[[#All],[No]])*(NGO!$C$2=表格2[[#All],[Type of services]]),0))</f>
        <v>NO</v>
      </c>
      <c r="E11" s="378"/>
      <c r="F11" s="256"/>
      <c r="G11" s="257"/>
      <c r="H11" s="258"/>
      <c r="I11" s="257"/>
      <c r="J11" s="258"/>
      <c r="K11" s="257"/>
      <c r="L11" s="258"/>
      <c r="M11" s="257"/>
      <c r="N11" s="257"/>
      <c r="O11" s="257"/>
      <c r="P11" s="258"/>
      <c r="Q11" s="259"/>
      <c r="R11" s="260"/>
      <c r="S11" s="261"/>
      <c r="T11" s="261"/>
      <c r="U11" s="261"/>
      <c r="V11" s="261"/>
      <c r="W11" s="261"/>
      <c r="X11" s="261"/>
      <c r="Y11" s="262"/>
      <c r="Z11" s="262"/>
      <c r="AA11" s="262"/>
      <c r="AB11" s="262"/>
      <c r="AC11" s="263"/>
      <c r="AD11" s="264"/>
      <c r="AE11" s="265"/>
      <c r="AF11" s="266"/>
      <c r="AG11" s="264"/>
      <c r="AH11" s="265"/>
      <c r="AI11" s="266"/>
      <c r="AJ11" s="264"/>
      <c r="AK11" s="265"/>
      <c r="AL11" s="265"/>
      <c r="AM11" s="267"/>
      <c r="AN11" s="268"/>
      <c r="AO11" s="268"/>
      <c r="AP11" s="268"/>
      <c r="AQ11" s="268"/>
      <c r="AR11" s="268"/>
      <c r="AS11" s="268"/>
      <c r="AT11" s="268"/>
      <c r="AU11" s="249"/>
      <c r="AV11" s="249"/>
      <c r="AW11" s="249"/>
      <c r="AX11" s="249"/>
      <c r="AY11" s="250"/>
      <c r="AZ11" s="269"/>
      <c r="BA11" s="270"/>
      <c r="BB11" s="270"/>
      <c r="BC11" s="270"/>
      <c r="BD11" s="270"/>
      <c r="BE11" s="270"/>
      <c r="BF11" s="270"/>
      <c r="BG11" s="270"/>
      <c r="BH11" s="270"/>
      <c r="BI11" s="253"/>
      <c r="BJ11" s="253"/>
      <c r="BK11" s="253"/>
      <c r="BL11" s="253"/>
      <c r="BM11" s="253"/>
      <c r="BN11" s="253"/>
      <c r="BO11" s="254"/>
      <c r="BP11" s="271"/>
      <c r="BQ11" s="344"/>
    </row>
    <row r="12" spans="1:71" ht="56.45" customHeight="1" x14ac:dyDescent="0.25">
      <c r="A12" s="168">
        <v>3</v>
      </c>
      <c r="B12" s="216" t="str">
        <f t="array" ref="B12">INDEX(表格2[[#All],[Room]],MATCH(1,(3=表格2[[#All],[No]])*(NGO!$C$2=表格2[[#All],[Type of services]]),0))</f>
        <v>Dining/Multi-purpose Room</v>
      </c>
      <c r="C12" s="218"/>
      <c r="D12" s="89" t="str">
        <f t="array" ref="D12">INDEX(表格2[[#All],[Air Conditioning (YES/ NO)]],MATCH(1,(3=表格2[[#All],[No]])*(NGO!$C$2=表格2[[#All],[Type of services]]),0))</f>
        <v>YES</v>
      </c>
      <c r="E12" s="378"/>
      <c r="F12" s="256"/>
      <c r="G12" s="257"/>
      <c r="H12" s="258"/>
      <c r="I12" s="257"/>
      <c r="J12" s="258"/>
      <c r="K12" s="257"/>
      <c r="L12" s="258"/>
      <c r="M12" s="257"/>
      <c r="N12" s="257"/>
      <c r="O12" s="257"/>
      <c r="P12" s="258"/>
      <c r="Q12" s="259"/>
      <c r="R12" s="260"/>
      <c r="S12" s="261"/>
      <c r="T12" s="261"/>
      <c r="U12" s="261"/>
      <c r="V12" s="261"/>
      <c r="W12" s="261"/>
      <c r="X12" s="261"/>
      <c r="Y12" s="262"/>
      <c r="Z12" s="262"/>
      <c r="AA12" s="262"/>
      <c r="AB12" s="262"/>
      <c r="AC12" s="263"/>
      <c r="AD12" s="264"/>
      <c r="AE12" s="265"/>
      <c r="AF12" s="266"/>
      <c r="AG12" s="264"/>
      <c r="AH12" s="265"/>
      <c r="AI12" s="266"/>
      <c r="AJ12" s="264"/>
      <c r="AK12" s="265"/>
      <c r="AL12" s="265"/>
      <c r="AM12" s="267"/>
      <c r="AN12" s="268"/>
      <c r="AO12" s="268"/>
      <c r="AP12" s="268"/>
      <c r="AQ12" s="268"/>
      <c r="AR12" s="268"/>
      <c r="AS12" s="268"/>
      <c r="AT12" s="268"/>
      <c r="AU12" s="249"/>
      <c r="AV12" s="249"/>
      <c r="AW12" s="249"/>
      <c r="AX12" s="249"/>
      <c r="AY12" s="250"/>
      <c r="AZ12" s="269"/>
      <c r="BA12" s="270"/>
      <c r="BB12" s="270"/>
      <c r="BC12" s="270"/>
      <c r="BD12" s="270"/>
      <c r="BE12" s="270"/>
      <c r="BF12" s="270"/>
      <c r="BG12" s="270"/>
      <c r="BH12" s="270"/>
      <c r="BI12" s="253"/>
      <c r="BJ12" s="253"/>
      <c r="BK12" s="253"/>
      <c r="BL12" s="253"/>
      <c r="BM12" s="253"/>
      <c r="BN12" s="253"/>
      <c r="BO12" s="254"/>
      <c r="BP12" s="271"/>
      <c r="BQ12" s="344"/>
    </row>
    <row r="13" spans="1:71" ht="56.45" customHeight="1" x14ac:dyDescent="0.25">
      <c r="A13" s="168">
        <v>4</v>
      </c>
      <c r="B13" s="166" t="str">
        <f t="array" ref="B13">INDEX(表格2[[#All],[Room]],MATCH(1,(4=表格2[[#All],[No]])*(NGO!$C$2=表格2[[#All],[Type of services]]),0))</f>
        <v>Pantry for residents</v>
      </c>
      <c r="C13" s="218"/>
      <c r="D13" s="89" t="str">
        <f t="array" ref="D13">INDEX(表格2[[#All],[Air Conditioning (YES/ NO)]],MATCH(1,(4=表格2[[#All],[No]])*(NGO!$C$2=表格2[[#All],[Type of services]]),0))</f>
        <v>NO</v>
      </c>
      <c r="E13" s="378"/>
      <c r="F13" s="256"/>
      <c r="G13" s="257"/>
      <c r="H13" s="258"/>
      <c r="I13" s="257"/>
      <c r="J13" s="258"/>
      <c r="K13" s="257"/>
      <c r="L13" s="258"/>
      <c r="M13" s="257"/>
      <c r="N13" s="257"/>
      <c r="O13" s="257"/>
      <c r="P13" s="258"/>
      <c r="Q13" s="259"/>
      <c r="R13" s="260"/>
      <c r="S13" s="261"/>
      <c r="T13" s="261"/>
      <c r="U13" s="261"/>
      <c r="V13" s="261"/>
      <c r="W13" s="261"/>
      <c r="X13" s="261"/>
      <c r="Y13" s="262"/>
      <c r="Z13" s="262"/>
      <c r="AA13" s="262"/>
      <c r="AB13" s="262"/>
      <c r="AC13" s="263"/>
      <c r="AD13" s="264"/>
      <c r="AE13" s="265"/>
      <c r="AF13" s="266"/>
      <c r="AG13" s="264"/>
      <c r="AH13" s="265"/>
      <c r="AI13" s="266"/>
      <c r="AJ13" s="264"/>
      <c r="AK13" s="265"/>
      <c r="AL13" s="265"/>
      <c r="AM13" s="267"/>
      <c r="AN13" s="268"/>
      <c r="AO13" s="268"/>
      <c r="AP13" s="268"/>
      <c r="AQ13" s="268"/>
      <c r="AR13" s="268"/>
      <c r="AS13" s="268"/>
      <c r="AT13" s="268"/>
      <c r="AU13" s="249"/>
      <c r="AV13" s="249"/>
      <c r="AW13" s="249"/>
      <c r="AX13" s="249"/>
      <c r="AY13" s="250"/>
      <c r="AZ13" s="269"/>
      <c r="BA13" s="270"/>
      <c r="BB13" s="270"/>
      <c r="BC13" s="270"/>
      <c r="BD13" s="270"/>
      <c r="BE13" s="270"/>
      <c r="BF13" s="270"/>
      <c r="BG13" s="270"/>
      <c r="BH13" s="270"/>
      <c r="BI13" s="253"/>
      <c r="BJ13" s="253"/>
      <c r="BK13" s="253"/>
      <c r="BL13" s="253"/>
      <c r="BM13" s="253"/>
      <c r="BN13" s="253"/>
      <c r="BO13" s="254"/>
      <c r="BP13" s="271"/>
      <c r="BQ13" s="344"/>
    </row>
    <row r="14" spans="1:71" ht="56.45" customHeight="1" x14ac:dyDescent="0.25">
      <c r="A14" s="168">
        <v>5</v>
      </c>
      <c r="B14" s="166" t="str">
        <f t="array" ref="B14">INDEX(表格2[[#All],[Room]],MATCH(1,(5=表格2[[#All],[No]])*(NGO!$C$2=表格2[[#All],[Type of services]]),0))</f>
        <v>Small Group Activity Room</v>
      </c>
      <c r="C14" s="218"/>
      <c r="D14" s="89" t="str">
        <f t="array" ref="D14">INDEX(表格2[[#All],[Air Conditioning (YES/ NO)]],MATCH(1,(5=表格2[[#All],[No]])*(NGO!$C$2=表格2[[#All],[Type of services]]),0))</f>
        <v>YES</v>
      </c>
      <c r="E14" s="378"/>
      <c r="F14" s="256"/>
      <c r="G14" s="257"/>
      <c r="H14" s="258"/>
      <c r="I14" s="257"/>
      <c r="J14" s="258"/>
      <c r="K14" s="257"/>
      <c r="L14" s="258"/>
      <c r="M14" s="257"/>
      <c r="N14" s="257"/>
      <c r="O14" s="257"/>
      <c r="P14" s="258"/>
      <c r="Q14" s="259"/>
      <c r="R14" s="260"/>
      <c r="S14" s="261"/>
      <c r="T14" s="261"/>
      <c r="U14" s="261"/>
      <c r="V14" s="261"/>
      <c r="W14" s="261"/>
      <c r="X14" s="261"/>
      <c r="Y14" s="262"/>
      <c r="Z14" s="262"/>
      <c r="AA14" s="262"/>
      <c r="AB14" s="262"/>
      <c r="AC14" s="263"/>
      <c r="AD14" s="264"/>
      <c r="AE14" s="265"/>
      <c r="AF14" s="266"/>
      <c r="AG14" s="264"/>
      <c r="AH14" s="265"/>
      <c r="AI14" s="266"/>
      <c r="AJ14" s="264"/>
      <c r="AK14" s="265"/>
      <c r="AL14" s="265"/>
      <c r="AM14" s="267"/>
      <c r="AN14" s="268"/>
      <c r="AO14" s="268"/>
      <c r="AP14" s="268"/>
      <c r="AQ14" s="268"/>
      <c r="AR14" s="268"/>
      <c r="AS14" s="268"/>
      <c r="AT14" s="268"/>
      <c r="AU14" s="249"/>
      <c r="AV14" s="249"/>
      <c r="AW14" s="249"/>
      <c r="AX14" s="249"/>
      <c r="AY14" s="250"/>
      <c r="AZ14" s="269"/>
      <c r="BA14" s="270"/>
      <c r="BB14" s="270"/>
      <c r="BC14" s="270"/>
      <c r="BD14" s="270"/>
      <c r="BE14" s="270"/>
      <c r="BF14" s="270"/>
      <c r="BG14" s="270"/>
      <c r="BH14" s="270"/>
      <c r="BI14" s="253"/>
      <c r="BJ14" s="253"/>
      <c r="BK14" s="253"/>
      <c r="BL14" s="253"/>
      <c r="BM14" s="253"/>
      <c r="BN14" s="253"/>
      <c r="BO14" s="254"/>
      <c r="BP14" s="272"/>
      <c r="BQ14" s="344"/>
    </row>
    <row r="15" spans="1:71" ht="56.45" customHeight="1" x14ac:dyDescent="0.25">
      <c r="A15" s="168">
        <v>6</v>
      </c>
      <c r="B15" s="166" t="str">
        <f t="array" ref="B15">INDEX(表格2[[#All],[Room]],MATCH(1,(6=表格2[[#All],[No]])*(NGO!$C$2=表格2[[#All],[Type of services]]),0))</f>
        <v>Medical Consulation/Nurse Duty Room</v>
      </c>
      <c r="C15" s="218"/>
      <c r="D15" s="89" t="str">
        <f t="array" ref="D15">INDEX(表格2[[#All],[Air Conditioning (YES/ NO)]],MATCH(1,(6=表格2[[#All],[No]])*(NGO!$C$2=表格2[[#All],[Type of services]]),0))</f>
        <v>YES</v>
      </c>
      <c r="E15" s="378"/>
      <c r="F15" s="256"/>
      <c r="G15" s="257"/>
      <c r="H15" s="258"/>
      <c r="I15" s="257"/>
      <c r="J15" s="258"/>
      <c r="K15" s="257"/>
      <c r="L15" s="258"/>
      <c r="M15" s="257"/>
      <c r="N15" s="257"/>
      <c r="O15" s="257"/>
      <c r="P15" s="258"/>
      <c r="Q15" s="259"/>
      <c r="R15" s="260"/>
      <c r="S15" s="261"/>
      <c r="T15" s="261"/>
      <c r="U15" s="261"/>
      <c r="V15" s="261"/>
      <c r="W15" s="261"/>
      <c r="X15" s="261"/>
      <c r="Y15" s="262"/>
      <c r="Z15" s="262"/>
      <c r="AA15" s="262"/>
      <c r="AB15" s="262"/>
      <c r="AC15" s="263"/>
      <c r="AD15" s="264"/>
      <c r="AE15" s="265"/>
      <c r="AF15" s="266"/>
      <c r="AG15" s="264"/>
      <c r="AH15" s="265"/>
      <c r="AI15" s="266"/>
      <c r="AJ15" s="264"/>
      <c r="AK15" s="265"/>
      <c r="AL15" s="265"/>
      <c r="AM15" s="267"/>
      <c r="AN15" s="268"/>
      <c r="AO15" s="268"/>
      <c r="AP15" s="268"/>
      <c r="AQ15" s="268"/>
      <c r="AR15" s="268"/>
      <c r="AS15" s="268"/>
      <c r="AT15" s="268"/>
      <c r="AU15" s="249"/>
      <c r="AV15" s="249"/>
      <c r="AW15" s="249"/>
      <c r="AX15" s="249"/>
      <c r="AY15" s="250"/>
      <c r="AZ15" s="269"/>
      <c r="BA15" s="270"/>
      <c r="BB15" s="270"/>
      <c r="BC15" s="270"/>
      <c r="BD15" s="270"/>
      <c r="BE15" s="270"/>
      <c r="BF15" s="270"/>
      <c r="BG15" s="270"/>
      <c r="BH15" s="270"/>
      <c r="BI15" s="253"/>
      <c r="BJ15" s="253"/>
      <c r="BK15" s="253"/>
      <c r="BL15" s="253"/>
      <c r="BM15" s="253"/>
      <c r="BN15" s="253"/>
      <c r="BO15" s="254"/>
      <c r="BP15" s="255"/>
      <c r="BQ15" s="344"/>
    </row>
    <row r="16" spans="1:71" ht="56.45" customHeight="1" x14ac:dyDescent="0.25">
      <c r="A16" s="168">
        <v>7</v>
      </c>
      <c r="B16" s="166" t="str">
        <f t="array" ref="B16">INDEX(表格2[[#All],[Room]],MATCH(1,(7=表格2[[#All],[No]])*(NGO!$C$2=表格2[[#All],[Type of services]]),0))</f>
        <v>Sick/Isolation/Quiet Room</v>
      </c>
      <c r="C16" s="218"/>
      <c r="D16" s="89" t="str">
        <f t="array" ref="D16">INDEX(表格2[[#All],[Air Conditioning (YES/ NO)]],MATCH(1,(7=表格2[[#All],[No]])*(NGO!$C$2=表格2[[#All],[Type of services]]),0))</f>
        <v>YES</v>
      </c>
      <c r="E16" s="378"/>
      <c r="F16" s="256"/>
      <c r="G16" s="257"/>
      <c r="H16" s="258"/>
      <c r="I16" s="257"/>
      <c r="J16" s="258"/>
      <c r="K16" s="257"/>
      <c r="L16" s="258"/>
      <c r="M16" s="257"/>
      <c r="N16" s="257"/>
      <c r="O16" s="257"/>
      <c r="P16" s="258"/>
      <c r="Q16" s="259"/>
      <c r="R16" s="260"/>
      <c r="S16" s="261"/>
      <c r="T16" s="261"/>
      <c r="U16" s="261"/>
      <c r="V16" s="261"/>
      <c r="W16" s="261"/>
      <c r="X16" s="261"/>
      <c r="Y16" s="262"/>
      <c r="Z16" s="262"/>
      <c r="AA16" s="262"/>
      <c r="AB16" s="262"/>
      <c r="AC16" s="263"/>
      <c r="AD16" s="264"/>
      <c r="AE16" s="265"/>
      <c r="AF16" s="266"/>
      <c r="AG16" s="264"/>
      <c r="AH16" s="265"/>
      <c r="AI16" s="266"/>
      <c r="AJ16" s="264"/>
      <c r="AK16" s="265"/>
      <c r="AL16" s="265"/>
      <c r="AM16" s="267"/>
      <c r="AN16" s="268"/>
      <c r="AO16" s="268"/>
      <c r="AP16" s="268"/>
      <c r="AQ16" s="268"/>
      <c r="AR16" s="268"/>
      <c r="AS16" s="268"/>
      <c r="AT16" s="268"/>
      <c r="AU16" s="249"/>
      <c r="AV16" s="249"/>
      <c r="AW16" s="249"/>
      <c r="AX16" s="249"/>
      <c r="AY16" s="250"/>
      <c r="AZ16" s="269"/>
      <c r="BA16" s="270"/>
      <c r="BB16" s="270"/>
      <c r="BC16" s="270"/>
      <c r="BD16" s="270"/>
      <c r="BE16" s="270"/>
      <c r="BF16" s="270"/>
      <c r="BG16" s="270"/>
      <c r="BH16" s="270"/>
      <c r="BI16" s="253"/>
      <c r="BJ16" s="253"/>
      <c r="BK16" s="253"/>
      <c r="BL16" s="253"/>
      <c r="BM16" s="253"/>
      <c r="BN16" s="253"/>
      <c r="BO16" s="254"/>
      <c r="BP16" s="271"/>
      <c r="BQ16" s="344"/>
    </row>
    <row r="17" spans="1:69" ht="56.45" customHeight="1" x14ac:dyDescent="0.25">
      <c r="A17" s="168">
        <v>8</v>
      </c>
      <c r="B17" s="166" t="str">
        <f t="array" ref="B17">INDEX(表格2[[#All],[Room]],MATCH(1,(8=表格2[[#All],[No]])*(NGO!$C$2=表格2[[#All],[Type of services]]),0))</f>
        <v>Accessible Toilet cum Shower Room attached to each Sick/Isolation/Quiet Room</v>
      </c>
      <c r="C17" s="218"/>
      <c r="D17" s="89" t="str">
        <f t="array" ref="D17">INDEX(表格2[[#All],[Air Conditioning (YES/ NO)]],MATCH(1,(8=表格2[[#All],[No]])*(NGO!$C$2=表格2[[#All],[Type of services]]),0))</f>
        <v>NO</v>
      </c>
      <c r="E17" s="378"/>
      <c r="F17" s="256"/>
      <c r="G17" s="257"/>
      <c r="H17" s="258"/>
      <c r="I17" s="257"/>
      <c r="J17" s="258"/>
      <c r="K17" s="257"/>
      <c r="L17" s="258"/>
      <c r="M17" s="257"/>
      <c r="N17" s="257"/>
      <c r="O17" s="257"/>
      <c r="P17" s="258"/>
      <c r="Q17" s="259"/>
      <c r="R17" s="260"/>
      <c r="S17" s="261"/>
      <c r="T17" s="261"/>
      <c r="U17" s="261"/>
      <c r="V17" s="261"/>
      <c r="W17" s="261"/>
      <c r="X17" s="261"/>
      <c r="Y17" s="262"/>
      <c r="Z17" s="262"/>
      <c r="AA17" s="262"/>
      <c r="AB17" s="262"/>
      <c r="AC17" s="263"/>
      <c r="AD17" s="264"/>
      <c r="AE17" s="265"/>
      <c r="AF17" s="266"/>
      <c r="AG17" s="264"/>
      <c r="AH17" s="265"/>
      <c r="AI17" s="266"/>
      <c r="AJ17" s="264"/>
      <c r="AK17" s="265"/>
      <c r="AL17" s="265"/>
      <c r="AM17" s="267"/>
      <c r="AN17" s="268"/>
      <c r="AO17" s="268"/>
      <c r="AP17" s="268"/>
      <c r="AQ17" s="268"/>
      <c r="AR17" s="268"/>
      <c r="AS17" s="268"/>
      <c r="AT17" s="268"/>
      <c r="AU17" s="249"/>
      <c r="AV17" s="249"/>
      <c r="AW17" s="249"/>
      <c r="AX17" s="249"/>
      <c r="AY17" s="250"/>
      <c r="AZ17" s="269"/>
      <c r="BA17" s="270"/>
      <c r="BB17" s="270"/>
      <c r="BC17" s="270"/>
      <c r="BD17" s="270"/>
      <c r="BE17" s="270"/>
      <c r="BF17" s="270"/>
      <c r="BG17" s="270"/>
      <c r="BH17" s="270"/>
      <c r="BI17" s="253"/>
      <c r="BJ17" s="253"/>
      <c r="BK17" s="253"/>
      <c r="BL17" s="253"/>
      <c r="BM17" s="253"/>
      <c r="BN17" s="253"/>
      <c r="BO17" s="254"/>
      <c r="BP17" s="271"/>
      <c r="BQ17" s="344"/>
    </row>
    <row r="18" spans="1:69" ht="56.45" customHeight="1" x14ac:dyDescent="0.25">
      <c r="A18" s="168">
        <v>9</v>
      </c>
      <c r="B18" s="371" t="str">
        <f t="array" ref="B18">INDEX(表格2[[#All],[Room]],MATCH(1,(9=表格2[[#All],[No]])*(NGO!$C$2=表格2[[#All],[Type of services]]),0))</f>
        <v>Rehabilitation Area</v>
      </c>
      <c r="C18" s="218"/>
      <c r="D18" s="89" t="str">
        <f t="array" ref="D18">INDEX(表格2[[#All],[Air Conditioning (YES/ NO)]],MATCH(1,(9=表格2[[#All],[No]])*(NGO!$C$2=表格2[[#All],[Type of services]]),0))</f>
        <v>YES</v>
      </c>
      <c r="E18" s="378"/>
      <c r="F18" s="256"/>
      <c r="G18" s="257"/>
      <c r="H18" s="258"/>
      <c r="I18" s="257"/>
      <c r="J18" s="258"/>
      <c r="K18" s="257"/>
      <c r="L18" s="258"/>
      <c r="M18" s="257"/>
      <c r="N18" s="257"/>
      <c r="O18" s="257"/>
      <c r="P18" s="258"/>
      <c r="Q18" s="259"/>
      <c r="R18" s="260"/>
      <c r="S18" s="261"/>
      <c r="T18" s="261"/>
      <c r="U18" s="261"/>
      <c r="V18" s="261"/>
      <c r="W18" s="261"/>
      <c r="X18" s="261"/>
      <c r="Y18" s="262"/>
      <c r="Z18" s="262"/>
      <c r="AA18" s="262"/>
      <c r="AB18" s="262"/>
      <c r="AC18" s="263"/>
      <c r="AD18" s="264"/>
      <c r="AE18" s="265"/>
      <c r="AF18" s="266"/>
      <c r="AG18" s="264"/>
      <c r="AH18" s="265"/>
      <c r="AI18" s="266"/>
      <c r="AJ18" s="264"/>
      <c r="AK18" s="265"/>
      <c r="AL18" s="265"/>
      <c r="AM18" s="267"/>
      <c r="AN18" s="268"/>
      <c r="AO18" s="268"/>
      <c r="AP18" s="268"/>
      <c r="AQ18" s="268"/>
      <c r="AR18" s="268"/>
      <c r="AS18" s="268"/>
      <c r="AT18" s="268"/>
      <c r="AU18" s="249"/>
      <c r="AV18" s="249"/>
      <c r="AW18" s="249"/>
      <c r="AX18" s="249"/>
      <c r="AY18" s="250"/>
      <c r="AZ18" s="269"/>
      <c r="BA18" s="270"/>
      <c r="BB18" s="270"/>
      <c r="BC18" s="270"/>
      <c r="BD18" s="270"/>
      <c r="BE18" s="270"/>
      <c r="BF18" s="270"/>
      <c r="BG18" s="270"/>
      <c r="BH18" s="270"/>
      <c r="BI18" s="253"/>
      <c r="BJ18" s="253"/>
      <c r="BK18" s="253"/>
      <c r="BL18" s="253"/>
      <c r="BM18" s="253"/>
      <c r="BN18" s="253"/>
      <c r="BO18" s="254"/>
      <c r="BP18" s="271"/>
      <c r="BQ18" s="344"/>
    </row>
    <row r="19" spans="1:69" ht="56.45" customHeight="1" x14ac:dyDescent="0.25">
      <c r="A19" s="168">
        <v>10</v>
      </c>
      <c r="B19" s="166" t="str">
        <f t="array" ref="B19">INDEX(表格2[[#All],[Room]],MATCH(1,(10=表格2[[#All],[No]])*(NGO!$C$2=表格2[[#All],[Type of services]]),0))</f>
        <v>Store for Rehabilitation Area</v>
      </c>
      <c r="C19" s="218"/>
      <c r="D19" s="89" t="str">
        <f t="array" ref="D19">INDEX(表格2[[#All],[Air Conditioning (YES/ NO)]],MATCH(1,(10=表格2[[#All],[No]])*(NGO!$C$2=表格2[[#All],[Type of services]]),0))</f>
        <v>NO</v>
      </c>
      <c r="E19" s="378"/>
      <c r="F19" s="256"/>
      <c r="G19" s="257"/>
      <c r="H19" s="258"/>
      <c r="I19" s="257"/>
      <c r="J19" s="258"/>
      <c r="K19" s="257"/>
      <c r="L19" s="258"/>
      <c r="M19" s="257"/>
      <c r="N19" s="257"/>
      <c r="O19" s="257"/>
      <c r="P19" s="258"/>
      <c r="Q19" s="259"/>
      <c r="R19" s="260"/>
      <c r="S19" s="261"/>
      <c r="T19" s="261"/>
      <c r="U19" s="261"/>
      <c r="V19" s="261"/>
      <c r="W19" s="261"/>
      <c r="X19" s="261"/>
      <c r="Y19" s="262"/>
      <c r="Z19" s="262"/>
      <c r="AA19" s="262"/>
      <c r="AB19" s="262"/>
      <c r="AC19" s="263"/>
      <c r="AD19" s="264"/>
      <c r="AE19" s="265"/>
      <c r="AF19" s="266"/>
      <c r="AG19" s="264"/>
      <c r="AH19" s="265"/>
      <c r="AI19" s="266"/>
      <c r="AJ19" s="264"/>
      <c r="AK19" s="265"/>
      <c r="AL19" s="265"/>
      <c r="AM19" s="267"/>
      <c r="AN19" s="268"/>
      <c r="AO19" s="268"/>
      <c r="AP19" s="268"/>
      <c r="AQ19" s="268"/>
      <c r="AR19" s="268"/>
      <c r="AS19" s="268"/>
      <c r="AT19" s="268"/>
      <c r="AU19" s="249"/>
      <c r="AV19" s="249"/>
      <c r="AW19" s="249"/>
      <c r="AX19" s="249"/>
      <c r="AY19" s="250"/>
      <c r="AZ19" s="269"/>
      <c r="BA19" s="270"/>
      <c r="BB19" s="270"/>
      <c r="BC19" s="270"/>
      <c r="BD19" s="270"/>
      <c r="BE19" s="270"/>
      <c r="BF19" s="270"/>
      <c r="BG19" s="270"/>
      <c r="BH19" s="270"/>
      <c r="BI19" s="253"/>
      <c r="BJ19" s="253"/>
      <c r="BK19" s="253"/>
      <c r="BL19" s="253"/>
      <c r="BM19" s="253"/>
      <c r="BN19" s="253"/>
      <c r="BO19" s="254"/>
      <c r="BP19" s="271"/>
      <c r="BQ19" s="344"/>
    </row>
    <row r="20" spans="1:69" ht="56.45" customHeight="1" x14ac:dyDescent="0.25">
      <c r="A20" s="168">
        <v>11</v>
      </c>
      <c r="B20" s="166" t="str">
        <f t="array" ref="B20">INDEX(表格2[[#All],[Room]],MATCH(1,(11=表格2[[#All],[No]])*(NGO!$C$2=表格2[[#All],[Type of services]]),0))</f>
        <v>End-of-life Care Room</v>
      </c>
      <c r="C20" s="218"/>
      <c r="D20" s="89" t="str">
        <f t="array" ref="D20">INDEX(表格2[[#All],[Air Conditioning (YES/ NO)]],MATCH(1,(11=表格2[[#All],[No]])*(NGO!$C$2=表格2[[#All],[Type of services]]),0))</f>
        <v>YES</v>
      </c>
      <c r="E20" s="378"/>
      <c r="F20" s="256"/>
      <c r="G20" s="257"/>
      <c r="H20" s="258"/>
      <c r="I20" s="257"/>
      <c r="J20" s="258"/>
      <c r="K20" s="257"/>
      <c r="L20" s="258"/>
      <c r="M20" s="257"/>
      <c r="N20" s="257"/>
      <c r="O20" s="257"/>
      <c r="P20" s="258"/>
      <c r="Q20" s="259"/>
      <c r="R20" s="260"/>
      <c r="S20" s="261"/>
      <c r="T20" s="261"/>
      <c r="U20" s="261"/>
      <c r="V20" s="261"/>
      <c r="W20" s="261"/>
      <c r="X20" s="261"/>
      <c r="Y20" s="262"/>
      <c r="Z20" s="262"/>
      <c r="AA20" s="262"/>
      <c r="AB20" s="262"/>
      <c r="AC20" s="263"/>
      <c r="AD20" s="264"/>
      <c r="AE20" s="265"/>
      <c r="AF20" s="266"/>
      <c r="AG20" s="264"/>
      <c r="AH20" s="265"/>
      <c r="AI20" s="266"/>
      <c r="AJ20" s="264"/>
      <c r="AK20" s="265"/>
      <c r="AL20" s="265"/>
      <c r="AM20" s="267"/>
      <c r="AN20" s="268"/>
      <c r="AO20" s="268"/>
      <c r="AP20" s="268"/>
      <c r="AQ20" s="268"/>
      <c r="AR20" s="268"/>
      <c r="AS20" s="268"/>
      <c r="AT20" s="268"/>
      <c r="AU20" s="249"/>
      <c r="AV20" s="249"/>
      <c r="AW20" s="249"/>
      <c r="AX20" s="249"/>
      <c r="AY20" s="250"/>
      <c r="AZ20" s="269"/>
      <c r="BA20" s="270"/>
      <c r="BB20" s="270"/>
      <c r="BC20" s="270"/>
      <c r="BD20" s="270"/>
      <c r="BE20" s="270"/>
      <c r="BF20" s="270"/>
      <c r="BG20" s="270"/>
      <c r="BH20" s="270"/>
      <c r="BI20" s="253"/>
      <c r="BJ20" s="253"/>
      <c r="BK20" s="253"/>
      <c r="BL20" s="253"/>
      <c r="BM20" s="253"/>
      <c r="BN20" s="253"/>
      <c r="BO20" s="254"/>
      <c r="BP20" s="255"/>
    </row>
    <row r="21" spans="1:69" ht="62.25" customHeight="1" x14ac:dyDescent="0.25">
      <c r="A21" s="168">
        <v>12</v>
      </c>
      <c r="B21" s="166" t="str">
        <f t="array" ref="B21">INDEX(表格2[[#All],[Room]],MATCH(1,(12=表格2[[#All],[No]])*(NGO!$C$2=表格2[[#All],[Type of services]]),0))</f>
        <v>Soiled Utility Room</v>
      </c>
      <c r="C21" s="218"/>
      <c r="D21" s="89" t="str">
        <f t="array" ref="D21">INDEX(表格2[[#All],[Air Conditioning (YES/ NO)]],MATCH(1,(12=表格2[[#All],[No]])*(NGO!$C$2=表格2[[#All],[Type of services]]),0))</f>
        <v>NO</v>
      </c>
      <c r="E21" s="378"/>
      <c r="F21" s="256"/>
      <c r="G21" s="257"/>
      <c r="H21" s="258"/>
      <c r="I21" s="257"/>
      <c r="J21" s="258"/>
      <c r="K21" s="257"/>
      <c r="L21" s="258"/>
      <c r="M21" s="257"/>
      <c r="N21" s="257"/>
      <c r="O21" s="257"/>
      <c r="P21" s="258"/>
      <c r="Q21" s="259"/>
      <c r="R21" s="260"/>
      <c r="S21" s="261"/>
      <c r="T21" s="261"/>
      <c r="U21" s="261"/>
      <c r="V21" s="261"/>
      <c r="W21" s="261"/>
      <c r="X21" s="261"/>
      <c r="Y21" s="262"/>
      <c r="Z21" s="262"/>
      <c r="AA21" s="262"/>
      <c r="AB21" s="262"/>
      <c r="AC21" s="263"/>
      <c r="AD21" s="264"/>
      <c r="AE21" s="265"/>
      <c r="AF21" s="266"/>
      <c r="AG21" s="264"/>
      <c r="AH21" s="265"/>
      <c r="AI21" s="266"/>
      <c r="AJ21" s="264"/>
      <c r="AK21" s="265"/>
      <c r="AL21" s="265"/>
      <c r="AM21" s="267"/>
      <c r="AN21" s="268"/>
      <c r="AO21" s="268"/>
      <c r="AP21" s="268"/>
      <c r="AQ21" s="268"/>
      <c r="AR21" s="268"/>
      <c r="AS21" s="268"/>
      <c r="AT21" s="268"/>
      <c r="AU21" s="249"/>
      <c r="AV21" s="249"/>
      <c r="AW21" s="249"/>
      <c r="AX21" s="249"/>
      <c r="AY21" s="250"/>
      <c r="AZ21" s="269"/>
      <c r="BA21" s="270"/>
      <c r="BB21" s="270"/>
      <c r="BC21" s="270"/>
      <c r="BD21" s="270"/>
      <c r="BE21" s="270"/>
      <c r="BF21" s="270"/>
      <c r="BG21" s="270"/>
      <c r="BH21" s="270"/>
      <c r="BI21" s="253"/>
      <c r="BJ21" s="253"/>
      <c r="BK21" s="253"/>
      <c r="BL21" s="253"/>
      <c r="BM21" s="253"/>
      <c r="BN21" s="253"/>
      <c r="BO21" s="254"/>
      <c r="BP21" s="271"/>
    </row>
    <row r="22" spans="1:69" ht="57.6" customHeight="1" x14ac:dyDescent="0.25">
      <c r="A22" s="168">
        <v>13</v>
      </c>
      <c r="B22" s="166" t="str">
        <f t="array" ref="B22">INDEX(表格2[[#All],[Room]],MATCH(1,(13=表格2[[#All],[No]])*(NGO!$C$2=表格2[[#All],[Type of services]]),0))</f>
        <v>Cleaning Store</v>
      </c>
      <c r="C22" s="218"/>
      <c r="D22" s="89" t="str">
        <f t="array" ref="D22">INDEX(表格2[[#All],[Air Conditioning (YES/ NO)]],MATCH(1,(13=表格2[[#All],[No]])*(NGO!$C$2=表格2[[#All],[Type of services]]),0))</f>
        <v>NO</v>
      </c>
      <c r="E22" s="378"/>
      <c r="F22" s="256"/>
      <c r="G22" s="257"/>
      <c r="H22" s="258"/>
      <c r="I22" s="257"/>
      <c r="J22" s="258"/>
      <c r="K22" s="257"/>
      <c r="L22" s="258"/>
      <c r="M22" s="257"/>
      <c r="N22" s="257"/>
      <c r="O22" s="257"/>
      <c r="P22" s="258"/>
      <c r="Q22" s="259"/>
      <c r="R22" s="260"/>
      <c r="S22" s="261"/>
      <c r="T22" s="261"/>
      <c r="U22" s="261"/>
      <c r="V22" s="261"/>
      <c r="W22" s="261"/>
      <c r="X22" s="261"/>
      <c r="Y22" s="262"/>
      <c r="Z22" s="262"/>
      <c r="AA22" s="262"/>
      <c r="AB22" s="262"/>
      <c r="AC22" s="263"/>
      <c r="AD22" s="264"/>
      <c r="AE22" s="265"/>
      <c r="AF22" s="266"/>
      <c r="AG22" s="264"/>
      <c r="AH22" s="265"/>
      <c r="AI22" s="266"/>
      <c r="AJ22" s="264"/>
      <c r="AK22" s="265"/>
      <c r="AL22" s="265"/>
      <c r="AM22" s="267"/>
      <c r="AN22" s="268"/>
      <c r="AO22" s="268"/>
      <c r="AP22" s="268"/>
      <c r="AQ22" s="268"/>
      <c r="AR22" s="268"/>
      <c r="AS22" s="268"/>
      <c r="AT22" s="268"/>
      <c r="AU22" s="249"/>
      <c r="AV22" s="249"/>
      <c r="AW22" s="249"/>
      <c r="AX22" s="249"/>
      <c r="AY22" s="250"/>
      <c r="AZ22" s="269"/>
      <c r="BA22" s="270"/>
      <c r="BB22" s="270"/>
      <c r="BC22" s="270"/>
      <c r="BD22" s="270"/>
      <c r="BE22" s="270"/>
      <c r="BF22" s="270"/>
      <c r="BG22" s="270"/>
      <c r="BH22" s="270"/>
      <c r="BI22" s="253"/>
      <c r="BJ22" s="253"/>
      <c r="BK22" s="253"/>
      <c r="BL22" s="253"/>
      <c r="BM22" s="253"/>
      <c r="BN22" s="253"/>
      <c r="BO22" s="254"/>
      <c r="BP22" s="255"/>
    </row>
    <row r="23" spans="1:69" ht="57.6" customHeight="1" x14ac:dyDescent="0.25">
      <c r="A23" s="168">
        <v>14</v>
      </c>
      <c r="B23" s="166" t="str">
        <f t="array" ref="B23">INDEX(表格2[[#All],[Room]],MATCH(1,(14=表格2[[#All],[No]])*(NGO!$C$2=表格2[[#All],[Type of services]]),0))</f>
        <v>Laundry</v>
      </c>
      <c r="C23" s="218"/>
      <c r="D23" s="89" t="str">
        <f t="array" ref="D23">INDEX(表格2[[#All],[Air Conditioning (YES/ NO)]],MATCH(1,(14=表格2[[#All],[No]])*(NGO!$C$2=表格2[[#All],[Type of services]]),0))</f>
        <v>NO</v>
      </c>
      <c r="E23" s="378"/>
      <c r="F23" s="256"/>
      <c r="G23" s="257"/>
      <c r="H23" s="258"/>
      <c r="I23" s="257"/>
      <c r="J23" s="258"/>
      <c r="K23" s="257"/>
      <c r="L23" s="258"/>
      <c r="M23" s="257"/>
      <c r="N23" s="257"/>
      <c r="O23" s="257"/>
      <c r="P23" s="258"/>
      <c r="Q23" s="259"/>
      <c r="R23" s="260"/>
      <c r="S23" s="261"/>
      <c r="T23" s="261"/>
      <c r="U23" s="261"/>
      <c r="V23" s="261"/>
      <c r="W23" s="261"/>
      <c r="X23" s="261"/>
      <c r="Y23" s="262"/>
      <c r="Z23" s="262"/>
      <c r="AA23" s="262"/>
      <c r="AB23" s="262"/>
      <c r="AC23" s="263"/>
      <c r="AD23" s="264"/>
      <c r="AE23" s="265"/>
      <c r="AF23" s="266"/>
      <c r="AG23" s="264"/>
      <c r="AH23" s="265"/>
      <c r="AI23" s="266"/>
      <c r="AJ23" s="264"/>
      <c r="AK23" s="265"/>
      <c r="AL23" s="265"/>
      <c r="AM23" s="267"/>
      <c r="AN23" s="268"/>
      <c r="AO23" s="268"/>
      <c r="AP23" s="268"/>
      <c r="AQ23" s="268"/>
      <c r="AR23" s="268"/>
      <c r="AS23" s="268"/>
      <c r="AT23" s="268"/>
      <c r="AU23" s="249"/>
      <c r="AV23" s="249"/>
      <c r="AW23" s="249"/>
      <c r="AX23" s="249"/>
      <c r="AY23" s="250"/>
      <c r="AZ23" s="269"/>
      <c r="BA23" s="270"/>
      <c r="BB23" s="270"/>
      <c r="BC23" s="270"/>
      <c r="BD23" s="270"/>
      <c r="BE23" s="270"/>
      <c r="BF23" s="270"/>
      <c r="BG23" s="270"/>
      <c r="BH23" s="270"/>
      <c r="BI23" s="253"/>
      <c r="BJ23" s="253"/>
      <c r="BK23" s="253"/>
      <c r="BL23" s="253"/>
      <c r="BM23" s="253"/>
      <c r="BN23" s="253"/>
      <c r="BO23" s="254"/>
      <c r="BP23" s="271"/>
    </row>
    <row r="24" spans="1:69" ht="57.6" customHeight="1" x14ac:dyDescent="0.25">
      <c r="A24" s="168">
        <v>15</v>
      </c>
      <c r="B24" s="166" t="str">
        <f t="array" ref="B24">INDEX(表格2[[#All],[Room]],MATCH(1,(15=表格2[[#All],[No]])*(NGO!$C$2=表格2[[#All],[Type of services]]),0))</f>
        <v>Kitchen and Kitchen Store</v>
      </c>
      <c r="C24" s="218"/>
      <c r="D24" s="89" t="str">
        <f t="array" ref="D24">INDEX(表格2[[#All],[Air Conditioning (YES/ NO)]],MATCH(1,(15=表格2[[#All],[No]])*(NGO!$C$2=表格2[[#All],[Type of services]]),0))</f>
        <v>NO</v>
      </c>
      <c r="E24" s="378"/>
      <c r="F24" s="256"/>
      <c r="G24" s="257"/>
      <c r="H24" s="258"/>
      <c r="I24" s="257"/>
      <c r="J24" s="258"/>
      <c r="K24" s="257"/>
      <c r="L24" s="258"/>
      <c r="M24" s="257"/>
      <c r="N24" s="257"/>
      <c r="O24" s="257"/>
      <c r="P24" s="258"/>
      <c r="Q24" s="259"/>
      <c r="R24" s="260"/>
      <c r="S24" s="261"/>
      <c r="T24" s="261"/>
      <c r="U24" s="261"/>
      <c r="V24" s="261"/>
      <c r="W24" s="261"/>
      <c r="X24" s="261"/>
      <c r="Y24" s="262"/>
      <c r="Z24" s="262"/>
      <c r="AA24" s="262"/>
      <c r="AB24" s="262"/>
      <c r="AC24" s="263"/>
      <c r="AD24" s="264"/>
      <c r="AE24" s="265"/>
      <c r="AF24" s="266"/>
      <c r="AG24" s="264"/>
      <c r="AH24" s="265"/>
      <c r="AI24" s="266"/>
      <c r="AJ24" s="264"/>
      <c r="AK24" s="265"/>
      <c r="AL24" s="265"/>
      <c r="AM24" s="267"/>
      <c r="AN24" s="268"/>
      <c r="AO24" s="268"/>
      <c r="AP24" s="268"/>
      <c r="AQ24" s="268"/>
      <c r="AR24" s="268"/>
      <c r="AS24" s="268"/>
      <c r="AT24" s="268"/>
      <c r="AU24" s="249"/>
      <c r="AV24" s="249"/>
      <c r="AW24" s="249"/>
      <c r="AX24" s="249"/>
      <c r="AY24" s="250"/>
      <c r="AZ24" s="269"/>
      <c r="BA24" s="270"/>
      <c r="BB24" s="270"/>
      <c r="BC24" s="270"/>
      <c r="BD24" s="270"/>
      <c r="BE24" s="270"/>
      <c r="BF24" s="270"/>
      <c r="BG24" s="270"/>
      <c r="BH24" s="270"/>
      <c r="BI24" s="253"/>
      <c r="BJ24" s="253"/>
      <c r="BK24" s="253"/>
      <c r="BL24" s="253"/>
      <c r="BM24" s="253"/>
      <c r="BN24" s="253"/>
      <c r="BO24" s="254"/>
      <c r="BP24" s="271"/>
    </row>
    <row r="25" spans="1:69" ht="57.6" customHeight="1" x14ac:dyDescent="0.25">
      <c r="A25" s="168">
        <v>16</v>
      </c>
      <c r="B25" s="166" t="str">
        <f t="array" ref="B25">INDEX(表格2[[#All],[Room]],MATCH(1,(16=表格2[[#All],[No]])*(NGO!$C$2=表格2[[#All],[Type of services]]),0))</f>
        <v>Dumb Waiter</v>
      </c>
      <c r="C25" s="218"/>
      <c r="D25" s="89" t="str">
        <f t="array" ref="D25">INDEX(表格2[[#All],[Air Conditioning (YES/ NO)]],MATCH(1,(16=表格2[[#All],[No]])*(NGO!$C$2=表格2[[#All],[Type of services]]),0))</f>
        <v>NO</v>
      </c>
      <c r="E25" s="378"/>
      <c r="F25" s="256"/>
      <c r="G25" s="257"/>
      <c r="H25" s="258"/>
      <c r="I25" s="257"/>
      <c r="J25" s="258"/>
      <c r="K25" s="257"/>
      <c r="L25" s="258"/>
      <c r="M25" s="257"/>
      <c r="N25" s="257"/>
      <c r="O25" s="257"/>
      <c r="P25" s="258"/>
      <c r="Q25" s="259"/>
      <c r="R25" s="260"/>
      <c r="S25" s="261"/>
      <c r="T25" s="261"/>
      <c r="U25" s="261"/>
      <c r="V25" s="261"/>
      <c r="W25" s="261"/>
      <c r="X25" s="261"/>
      <c r="Y25" s="262"/>
      <c r="Z25" s="262"/>
      <c r="AA25" s="262"/>
      <c r="AB25" s="262"/>
      <c r="AC25" s="263"/>
      <c r="AD25" s="264"/>
      <c r="AE25" s="265"/>
      <c r="AF25" s="266"/>
      <c r="AG25" s="264"/>
      <c r="AH25" s="265"/>
      <c r="AI25" s="266"/>
      <c r="AJ25" s="264"/>
      <c r="AK25" s="265"/>
      <c r="AL25" s="265"/>
      <c r="AM25" s="267"/>
      <c r="AN25" s="268"/>
      <c r="AO25" s="268"/>
      <c r="AP25" s="268"/>
      <c r="AQ25" s="268"/>
      <c r="AR25" s="268"/>
      <c r="AS25" s="268"/>
      <c r="AT25" s="268"/>
      <c r="AU25" s="249"/>
      <c r="AV25" s="249"/>
      <c r="AW25" s="249"/>
      <c r="AX25" s="249"/>
      <c r="AY25" s="250"/>
      <c r="AZ25" s="269"/>
      <c r="BA25" s="270"/>
      <c r="BB25" s="270"/>
      <c r="BC25" s="270"/>
      <c r="BD25" s="270"/>
      <c r="BE25" s="270"/>
      <c r="BF25" s="270"/>
      <c r="BG25" s="270"/>
      <c r="BH25" s="270"/>
      <c r="BI25" s="253"/>
      <c r="BJ25" s="253"/>
      <c r="BK25" s="253"/>
      <c r="BL25" s="253"/>
      <c r="BM25" s="253"/>
      <c r="BN25" s="253"/>
      <c r="BO25" s="254"/>
      <c r="BP25" s="271"/>
    </row>
    <row r="26" spans="1:69" ht="57.6" customHeight="1" x14ac:dyDescent="0.25">
      <c r="A26" s="168">
        <v>17</v>
      </c>
      <c r="B26" s="166" t="str">
        <f t="array" ref="B26">INDEX(表格2[[#All],[Room]],MATCH(1,(17=表格2[[#All],[No]])*(NGO!$C$2=表格2[[#All],[Type of services]]),0))</f>
        <v>General Store</v>
      </c>
      <c r="C26" s="218"/>
      <c r="D26" s="89" t="str">
        <f t="array" ref="D26">INDEX(表格2[[#All],[Air Conditioning (YES/ NO)]],MATCH(1,(17=表格2[[#All],[No]])*(NGO!$C$2=表格2[[#All],[Type of services]]),0))</f>
        <v>NO</v>
      </c>
      <c r="E26" s="378"/>
      <c r="F26" s="256"/>
      <c r="G26" s="257"/>
      <c r="H26" s="258"/>
      <c r="I26" s="257"/>
      <c r="J26" s="258"/>
      <c r="K26" s="257"/>
      <c r="L26" s="258"/>
      <c r="M26" s="257"/>
      <c r="N26" s="257"/>
      <c r="O26" s="257"/>
      <c r="P26" s="258"/>
      <c r="Q26" s="259"/>
      <c r="R26" s="260"/>
      <c r="S26" s="261"/>
      <c r="T26" s="261"/>
      <c r="U26" s="261"/>
      <c r="V26" s="261"/>
      <c r="W26" s="261"/>
      <c r="X26" s="261"/>
      <c r="Y26" s="262"/>
      <c r="Z26" s="262"/>
      <c r="AA26" s="262"/>
      <c r="AB26" s="262"/>
      <c r="AC26" s="263"/>
      <c r="AD26" s="264"/>
      <c r="AE26" s="265"/>
      <c r="AF26" s="266"/>
      <c r="AG26" s="264"/>
      <c r="AH26" s="265"/>
      <c r="AI26" s="266"/>
      <c r="AJ26" s="264"/>
      <c r="AK26" s="265"/>
      <c r="AL26" s="265"/>
      <c r="AM26" s="267"/>
      <c r="AN26" s="268"/>
      <c r="AO26" s="268"/>
      <c r="AP26" s="268"/>
      <c r="AQ26" s="268"/>
      <c r="AR26" s="268"/>
      <c r="AS26" s="268"/>
      <c r="AT26" s="268"/>
      <c r="AU26" s="249"/>
      <c r="AV26" s="249"/>
      <c r="AW26" s="249"/>
      <c r="AX26" s="249"/>
      <c r="AY26" s="250"/>
      <c r="AZ26" s="269"/>
      <c r="BA26" s="270"/>
      <c r="BB26" s="270"/>
      <c r="BC26" s="270"/>
      <c r="BD26" s="270"/>
      <c r="BE26" s="270"/>
      <c r="BF26" s="270"/>
      <c r="BG26" s="270"/>
      <c r="BH26" s="270"/>
      <c r="BI26" s="253"/>
      <c r="BJ26" s="253"/>
      <c r="BK26" s="253"/>
      <c r="BL26" s="253"/>
      <c r="BM26" s="253"/>
      <c r="BN26" s="253"/>
      <c r="BO26" s="254"/>
      <c r="BP26" s="271"/>
    </row>
    <row r="27" spans="1:69" ht="57.6" customHeight="1" x14ac:dyDescent="0.25">
      <c r="A27" s="168">
        <v>18</v>
      </c>
      <c r="B27" s="166" t="str">
        <f t="array" ref="B27">INDEX(表格2[[#All],[Room]],MATCH(1,(18=表格2[[#All],[No]])*(NGO!$C$2=表格2[[#All],[Type of services]]),0))</f>
        <v>Clean Utility Room</v>
      </c>
      <c r="C27" s="218"/>
      <c r="D27" s="89" t="str">
        <f t="array" ref="D27">INDEX(表格2[[#All],[Air Conditioning (YES/ NO)]],MATCH(1,(18=表格2[[#All],[No]])*(NGO!$C$2=表格2[[#All],[Type of services]]),0))</f>
        <v>NO</v>
      </c>
      <c r="E27" s="378"/>
      <c r="F27" s="256"/>
      <c r="G27" s="257"/>
      <c r="H27" s="258"/>
      <c r="I27" s="257"/>
      <c r="J27" s="258"/>
      <c r="K27" s="257"/>
      <c r="L27" s="258"/>
      <c r="M27" s="257"/>
      <c r="N27" s="257"/>
      <c r="O27" s="257"/>
      <c r="P27" s="258"/>
      <c r="Q27" s="259"/>
      <c r="R27" s="260"/>
      <c r="S27" s="261"/>
      <c r="T27" s="261"/>
      <c r="U27" s="261"/>
      <c r="V27" s="261"/>
      <c r="W27" s="261"/>
      <c r="X27" s="261"/>
      <c r="Y27" s="262"/>
      <c r="Z27" s="262"/>
      <c r="AA27" s="262"/>
      <c r="AB27" s="262"/>
      <c r="AC27" s="263"/>
      <c r="AD27" s="264"/>
      <c r="AE27" s="265"/>
      <c r="AF27" s="266"/>
      <c r="AG27" s="264"/>
      <c r="AH27" s="265"/>
      <c r="AI27" s="266"/>
      <c r="AJ27" s="264"/>
      <c r="AK27" s="265"/>
      <c r="AL27" s="265"/>
      <c r="AM27" s="267"/>
      <c r="AN27" s="268"/>
      <c r="AO27" s="268"/>
      <c r="AP27" s="268"/>
      <c r="AQ27" s="268"/>
      <c r="AR27" s="268"/>
      <c r="AS27" s="268"/>
      <c r="AT27" s="268"/>
      <c r="AU27" s="249"/>
      <c r="AV27" s="249"/>
      <c r="AW27" s="249"/>
      <c r="AX27" s="249"/>
      <c r="AY27" s="250"/>
      <c r="AZ27" s="269"/>
      <c r="BA27" s="270"/>
      <c r="BB27" s="270"/>
      <c r="BC27" s="270"/>
      <c r="BD27" s="270"/>
      <c r="BE27" s="270"/>
      <c r="BF27" s="270"/>
      <c r="BG27" s="270"/>
      <c r="BH27" s="270"/>
      <c r="BI27" s="253"/>
      <c r="BJ27" s="253"/>
      <c r="BK27" s="253"/>
      <c r="BL27" s="253"/>
      <c r="BM27" s="253"/>
      <c r="BN27" s="253"/>
      <c r="BO27" s="254"/>
      <c r="BP27" s="271"/>
    </row>
    <row r="28" spans="1:69" ht="57.6" customHeight="1" x14ac:dyDescent="0.25">
      <c r="A28" s="168">
        <v>19</v>
      </c>
      <c r="B28" s="166" t="str">
        <f t="array" ref="B28">INDEX(表格2[[#All],[Room]],MATCH(1,(19=表格2[[#All],[No]])*(NGO!$C$2=表格2[[#All],[Type of services]]),0))</f>
        <v>Interview/Meeting/Family Room</v>
      </c>
      <c r="C28" s="218"/>
      <c r="D28" s="89" t="str">
        <f t="array" ref="D28">INDEX(表格2[[#All],[Air Conditioning (YES/ NO)]],MATCH(1,(19=表格2[[#All],[No]])*(NGO!$C$2=表格2[[#All],[Type of services]]),0))</f>
        <v>YES</v>
      </c>
      <c r="E28" s="378"/>
      <c r="F28" s="256"/>
      <c r="G28" s="257"/>
      <c r="H28" s="258"/>
      <c r="I28" s="257"/>
      <c r="J28" s="258"/>
      <c r="K28" s="257"/>
      <c r="L28" s="258"/>
      <c r="M28" s="257"/>
      <c r="N28" s="257"/>
      <c r="O28" s="257"/>
      <c r="P28" s="258"/>
      <c r="Q28" s="259"/>
      <c r="R28" s="260"/>
      <c r="S28" s="261"/>
      <c r="T28" s="261"/>
      <c r="U28" s="261"/>
      <c r="V28" s="261"/>
      <c r="W28" s="261"/>
      <c r="X28" s="261"/>
      <c r="Y28" s="262"/>
      <c r="Z28" s="262"/>
      <c r="AA28" s="262"/>
      <c r="AB28" s="262"/>
      <c r="AC28" s="263"/>
      <c r="AD28" s="264"/>
      <c r="AE28" s="265"/>
      <c r="AF28" s="266"/>
      <c r="AG28" s="264"/>
      <c r="AH28" s="265"/>
      <c r="AI28" s="266"/>
      <c r="AJ28" s="264"/>
      <c r="AK28" s="265"/>
      <c r="AL28" s="265"/>
      <c r="AM28" s="267"/>
      <c r="AN28" s="268"/>
      <c r="AO28" s="268"/>
      <c r="AP28" s="268"/>
      <c r="AQ28" s="268"/>
      <c r="AR28" s="268"/>
      <c r="AS28" s="268"/>
      <c r="AT28" s="268"/>
      <c r="AU28" s="249"/>
      <c r="AV28" s="249"/>
      <c r="AW28" s="249"/>
      <c r="AX28" s="249"/>
      <c r="AY28" s="250"/>
      <c r="AZ28" s="269"/>
      <c r="BA28" s="270"/>
      <c r="BB28" s="270"/>
      <c r="BC28" s="270"/>
      <c r="BD28" s="270"/>
      <c r="BE28" s="270"/>
      <c r="BF28" s="270"/>
      <c r="BG28" s="270"/>
      <c r="BH28" s="270"/>
      <c r="BI28" s="253"/>
      <c r="BJ28" s="253"/>
      <c r="BK28" s="253"/>
      <c r="BL28" s="253"/>
      <c r="BM28" s="253"/>
      <c r="BN28" s="253"/>
      <c r="BO28" s="254"/>
      <c r="BP28" s="271"/>
    </row>
    <row r="29" spans="1:69" ht="57.6" customHeight="1" x14ac:dyDescent="0.25">
      <c r="A29" s="168">
        <v>20</v>
      </c>
      <c r="B29" s="166" t="str">
        <f t="array" ref="B29">INDEX(表格2[[#All],[Room]],MATCH(1,(20=表格2[[#All],[No]])*(NGO!$C$2=表格2[[#All],[Type of services]]),0))</f>
        <v>Refuse Room</v>
      </c>
      <c r="C29" s="218"/>
      <c r="D29" s="89" t="str">
        <f t="array" ref="D29">INDEX(表格2[[#All],[Air Conditioning (YES/ NO)]],MATCH(1,(20=表格2[[#All],[No]])*(NGO!$C$2=表格2[[#All],[Type of services]]),0))</f>
        <v>NO</v>
      </c>
      <c r="E29" s="378"/>
      <c r="F29" s="256"/>
      <c r="G29" s="257"/>
      <c r="H29" s="258"/>
      <c r="I29" s="257"/>
      <c r="J29" s="258"/>
      <c r="K29" s="257"/>
      <c r="L29" s="258"/>
      <c r="M29" s="257"/>
      <c r="N29" s="257"/>
      <c r="O29" s="257"/>
      <c r="P29" s="258"/>
      <c r="Q29" s="259"/>
      <c r="R29" s="260"/>
      <c r="S29" s="261"/>
      <c r="T29" s="261"/>
      <c r="U29" s="261"/>
      <c r="V29" s="261"/>
      <c r="W29" s="261"/>
      <c r="X29" s="261"/>
      <c r="Y29" s="262"/>
      <c r="Z29" s="262"/>
      <c r="AA29" s="262"/>
      <c r="AB29" s="262"/>
      <c r="AC29" s="263"/>
      <c r="AD29" s="264"/>
      <c r="AE29" s="265"/>
      <c r="AF29" s="266"/>
      <c r="AG29" s="264"/>
      <c r="AH29" s="265"/>
      <c r="AI29" s="266"/>
      <c r="AJ29" s="264"/>
      <c r="AK29" s="265"/>
      <c r="AL29" s="265"/>
      <c r="AM29" s="267"/>
      <c r="AN29" s="268"/>
      <c r="AO29" s="268"/>
      <c r="AP29" s="268"/>
      <c r="AQ29" s="268"/>
      <c r="AR29" s="268"/>
      <c r="AS29" s="268"/>
      <c r="AT29" s="268"/>
      <c r="AU29" s="249"/>
      <c r="AV29" s="249"/>
      <c r="AW29" s="249"/>
      <c r="AX29" s="249"/>
      <c r="AY29" s="250"/>
      <c r="AZ29" s="269"/>
      <c r="BA29" s="270"/>
      <c r="BB29" s="270"/>
      <c r="BC29" s="270"/>
      <c r="BD29" s="270"/>
      <c r="BE29" s="270"/>
      <c r="BF29" s="270"/>
      <c r="BG29" s="270"/>
      <c r="BH29" s="270"/>
      <c r="BI29" s="253"/>
      <c r="BJ29" s="253"/>
      <c r="BK29" s="253"/>
      <c r="BL29" s="253"/>
      <c r="BM29" s="253"/>
      <c r="BN29" s="253"/>
      <c r="BO29" s="254"/>
      <c r="BP29" s="271"/>
    </row>
    <row r="30" spans="1:69" ht="57.6" customHeight="1" x14ac:dyDescent="0.25">
      <c r="A30" s="168">
        <v>21</v>
      </c>
      <c r="B30" s="166" t="str">
        <f t="array" ref="B30">INDEX(表格2[[#All],[Room]],MATCH(1,(21=表格2[[#All],[No]])*(NGO!$C$2=表格2[[#All],[Type of services]]),0))</f>
        <v>Superintendent's Office</v>
      </c>
      <c r="C30" s="218"/>
      <c r="D30" s="89" t="str">
        <f t="array" ref="D30">INDEX(表格2[[#All],[Air Conditioning (YES/ NO)]],MATCH(1,(21=表格2[[#All],[No]])*(NGO!$C$2=表格2[[#All],[Type of services]]),0))</f>
        <v>YES</v>
      </c>
      <c r="E30" s="378"/>
      <c r="F30" s="256"/>
      <c r="G30" s="257"/>
      <c r="H30" s="258"/>
      <c r="I30" s="257"/>
      <c r="J30" s="258"/>
      <c r="K30" s="257"/>
      <c r="L30" s="258"/>
      <c r="M30" s="257"/>
      <c r="N30" s="257"/>
      <c r="O30" s="257"/>
      <c r="P30" s="258"/>
      <c r="Q30" s="259"/>
      <c r="R30" s="260"/>
      <c r="S30" s="261"/>
      <c r="T30" s="261"/>
      <c r="U30" s="261"/>
      <c r="V30" s="261"/>
      <c r="W30" s="261"/>
      <c r="X30" s="261"/>
      <c r="Y30" s="262"/>
      <c r="Z30" s="262"/>
      <c r="AA30" s="262"/>
      <c r="AB30" s="262"/>
      <c r="AC30" s="263"/>
      <c r="AD30" s="264"/>
      <c r="AE30" s="265"/>
      <c r="AF30" s="266"/>
      <c r="AG30" s="264"/>
      <c r="AH30" s="265"/>
      <c r="AI30" s="266"/>
      <c r="AJ30" s="264"/>
      <c r="AK30" s="265"/>
      <c r="AL30" s="265"/>
      <c r="AM30" s="267"/>
      <c r="AN30" s="268"/>
      <c r="AO30" s="268"/>
      <c r="AP30" s="268"/>
      <c r="AQ30" s="268"/>
      <c r="AR30" s="268"/>
      <c r="AS30" s="268"/>
      <c r="AT30" s="268"/>
      <c r="AU30" s="249"/>
      <c r="AV30" s="249"/>
      <c r="AW30" s="249"/>
      <c r="AX30" s="249"/>
      <c r="AY30" s="250"/>
      <c r="AZ30" s="269"/>
      <c r="BA30" s="270"/>
      <c r="BB30" s="270"/>
      <c r="BC30" s="270"/>
      <c r="BD30" s="270"/>
      <c r="BE30" s="270"/>
      <c r="BF30" s="270"/>
      <c r="BG30" s="270"/>
      <c r="BH30" s="270"/>
      <c r="BI30" s="253"/>
      <c r="BJ30" s="253"/>
      <c r="BK30" s="253"/>
      <c r="BL30" s="253"/>
      <c r="BM30" s="253"/>
      <c r="BN30" s="253"/>
      <c r="BO30" s="254"/>
      <c r="BP30" s="271"/>
    </row>
    <row r="31" spans="1:69" ht="57.6" customHeight="1" x14ac:dyDescent="0.25">
      <c r="A31" s="168">
        <v>22</v>
      </c>
      <c r="B31" s="166" t="str">
        <f t="array" ref="B31">INDEX(表格2[[#All],[Room]],MATCH(1,(22=表格2[[#All],[No]])*(NGO!$C$2=表格2[[#All],[Type of services]]),0))</f>
        <v>Assistant Superintendent's Office</v>
      </c>
      <c r="C31" s="218"/>
      <c r="D31" s="89" t="str">
        <f t="array" ref="D31">INDEX(表格2[[#All],[Air Conditioning (YES/ NO)]],MATCH(1,(22=表格2[[#All],[No]])*(NGO!$C$2=表格2[[#All],[Type of services]]),0))</f>
        <v>YES</v>
      </c>
      <c r="E31" s="378"/>
      <c r="F31" s="256"/>
      <c r="G31" s="257"/>
      <c r="H31" s="258"/>
      <c r="I31" s="257"/>
      <c r="J31" s="258"/>
      <c r="K31" s="257"/>
      <c r="L31" s="258"/>
      <c r="M31" s="257"/>
      <c r="N31" s="257"/>
      <c r="O31" s="257"/>
      <c r="P31" s="258"/>
      <c r="Q31" s="259"/>
      <c r="R31" s="260"/>
      <c r="S31" s="261"/>
      <c r="T31" s="261"/>
      <c r="U31" s="261"/>
      <c r="V31" s="261"/>
      <c r="W31" s="261"/>
      <c r="X31" s="261"/>
      <c r="Y31" s="262"/>
      <c r="Z31" s="262"/>
      <c r="AA31" s="262"/>
      <c r="AB31" s="262"/>
      <c r="AC31" s="263"/>
      <c r="AD31" s="264"/>
      <c r="AE31" s="265"/>
      <c r="AF31" s="266"/>
      <c r="AG31" s="264"/>
      <c r="AH31" s="265"/>
      <c r="AI31" s="266"/>
      <c r="AJ31" s="264"/>
      <c r="AK31" s="265"/>
      <c r="AL31" s="265"/>
      <c r="AM31" s="267"/>
      <c r="AN31" s="268"/>
      <c r="AO31" s="268"/>
      <c r="AP31" s="268"/>
      <c r="AQ31" s="268"/>
      <c r="AR31" s="268"/>
      <c r="AS31" s="268"/>
      <c r="AT31" s="268"/>
      <c r="AU31" s="249"/>
      <c r="AV31" s="249"/>
      <c r="AW31" s="249"/>
      <c r="AX31" s="249"/>
      <c r="AY31" s="250"/>
      <c r="AZ31" s="269"/>
      <c r="BA31" s="270"/>
      <c r="BB31" s="270"/>
      <c r="BC31" s="270"/>
      <c r="BD31" s="270"/>
      <c r="BE31" s="270"/>
      <c r="BF31" s="270"/>
      <c r="BG31" s="270"/>
      <c r="BH31" s="270"/>
      <c r="BI31" s="253"/>
      <c r="BJ31" s="253"/>
      <c r="BK31" s="253"/>
      <c r="BL31" s="253"/>
      <c r="BM31" s="253"/>
      <c r="BN31" s="253"/>
      <c r="BO31" s="254"/>
      <c r="BP31" s="271"/>
    </row>
    <row r="32" spans="1:69" ht="57.6" customHeight="1" x14ac:dyDescent="0.25">
      <c r="A32" s="168">
        <v>23</v>
      </c>
      <c r="B32" s="166" t="str">
        <f t="array" ref="B32">INDEX(表格2[[#All],[Room]],MATCH(1,(23=表格2[[#All],[No]])*(NGO!$C$2=表格2[[#All],[Type of services]]),0))</f>
        <v>Office for Medical Officer</v>
      </c>
      <c r="C32" s="218"/>
      <c r="D32" s="89" t="str">
        <f t="array" ref="D32">INDEX(表格2[[#All],[Air Conditioning (YES/ NO)]],MATCH(1,(23=表格2[[#All],[No]])*(NGO!$C$2=表格2[[#All],[Type of services]]),0))</f>
        <v>YES</v>
      </c>
      <c r="E32" s="378"/>
      <c r="F32" s="256"/>
      <c r="G32" s="257"/>
      <c r="H32" s="258"/>
      <c r="I32" s="257"/>
      <c r="J32" s="258"/>
      <c r="K32" s="257"/>
      <c r="L32" s="258"/>
      <c r="M32" s="257"/>
      <c r="N32" s="257"/>
      <c r="O32" s="257"/>
      <c r="P32" s="258"/>
      <c r="Q32" s="259"/>
      <c r="R32" s="260"/>
      <c r="S32" s="261"/>
      <c r="T32" s="261"/>
      <c r="U32" s="261"/>
      <c r="V32" s="261"/>
      <c r="W32" s="261"/>
      <c r="X32" s="261"/>
      <c r="Y32" s="262"/>
      <c r="Z32" s="262"/>
      <c r="AA32" s="262"/>
      <c r="AB32" s="262"/>
      <c r="AC32" s="263"/>
      <c r="AD32" s="264"/>
      <c r="AE32" s="265"/>
      <c r="AF32" s="266"/>
      <c r="AG32" s="264"/>
      <c r="AH32" s="265"/>
      <c r="AI32" s="266"/>
      <c r="AJ32" s="264"/>
      <c r="AK32" s="265"/>
      <c r="AL32" s="265"/>
      <c r="AM32" s="267"/>
      <c r="AN32" s="268"/>
      <c r="AO32" s="268"/>
      <c r="AP32" s="268"/>
      <c r="AQ32" s="268"/>
      <c r="AR32" s="268"/>
      <c r="AS32" s="268"/>
      <c r="AT32" s="268"/>
      <c r="AU32" s="249"/>
      <c r="AV32" s="249"/>
      <c r="AW32" s="249"/>
      <c r="AX32" s="249"/>
      <c r="AY32" s="250"/>
      <c r="AZ32" s="269"/>
      <c r="BA32" s="270"/>
      <c r="BB32" s="270"/>
      <c r="BC32" s="270"/>
      <c r="BD32" s="270"/>
      <c r="BE32" s="270"/>
      <c r="BF32" s="270"/>
      <c r="BG32" s="270"/>
      <c r="BH32" s="270"/>
      <c r="BI32" s="253"/>
      <c r="BJ32" s="253"/>
      <c r="BK32" s="253"/>
      <c r="BL32" s="253"/>
      <c r="BM32" s="253"/>
      <c r="BN32" s="253"/>
      <c r="BO32" s="254"/>
      <c r="BP32" s="271"/>
    </row>
    <row r="33" spans="1:68" ht="57.6" customHeight="1" x14ac:dyDescent="0.25">
      <c r="A33" s="168">
        <v>24</v>
      </c>
      <c r="B33" s="166" t="str">
        <f t="array" ref="B33">INDEX(表格2[[#All],[Room]],MATCH(1,(24=表格2[[#All],[No]])*(NGO!$C$2=表格2[[#All],[Type of services]]),0))</f>
        <v>Nurse Duty Room</v>
      </c>
      <c r="C33" s="218"/>
      <c r="D33" s="89" t="str">
        <f t="array" ref="D33">INDEX(表格2[[#All],[Air Conditioning (YES/ NO)]],MATCH(1,(24=表格2[[#All],[No]])*(NGO!$C$2=表格2[[#All],[Type of services]]),0))</f>
        <v>YES</v>
      </c>
      <c r="E33" s="378"/>
      <c r="F33" s="256"/>
      <c r="G33" s="257"/>
      <c r="H33" s="258"/>
      <c r="I33" s="257"/>
      <c r="J33" s="258"/>
      <c r="K33" s="257"/>
      <c r="L33" s="258"/>
      <c r="M33" s="257"/>
      <c r="N33" s="257"/>
      <c r="O33" s="257"/>
      <c r="P33" s="258"/>
      <c r="Q33" s="259"/>
      <c r="R33" s="260"/>
      <c r="S33" s="261"/>
      <c r="T33" s="261"/>
      <c r="U33" s="261"/>
      <c r="V33" s="261"/>
      <c r="W33" s="261"/>
      <c r="X33" s="261"/>
      <c r="Y33" s="262"/>
      <c r="Z33" s="262"/>
      <c r="AA33" s="262"/>
      <c r="AB33" s="262"/>
      <c r="AC33" s="263"/>
      <c r="AD33" s="264"/>
      <c r="AE33" s="265"/>
      <c r="AF33" s="266"/>
      <c r="AG33" s="264"/>
      <c r="AH33" s="265"/>
      <c r="AI33" s="266"/>
      <c r="AJ33" s="264"/>
      <c r="AK33" s="265"/>
      <c r="AL33" s="265"/>
      <c r="AM33" s="267"/>
      <c r="AN33" s="268"/>
      <c r="AO33" s="268"/>
      <c r="AP33" s="268"/>
      <c r="AQ33" s="268"/>
      <c r="AR33" s="268"/>
      <c r="AS33" s="268"/>
      <c r="AT33" s="268"/>
      <c r="AU33" s="249"/>
      <c r="AV33" s="249"/>
      <c r="AW33" s="249"/>
      <c r="AX33" s="249"/>
      <c r="AY33" s="250"/>
      <c r="AZ33" s="269"/>
      <c r="BA33" s="270"/>
      <c r="BB33" s="270"/>
      <c r="BC33" s="270"/>
      <c r="BD33" s="270"/>
      <c r="BE33" s="270"/>
      <c r="BF33" s="270"/>
      <c r="BG33" s="270"/>
      <c r="BH33" s="270"/>
      <c r="BI33" s="253"/>
      <c r="BJ33" s="253"/>
      <c r="BK33" s="253"/>
      <c r="BL33" s="253"/>
      <c r="BM33" s="253"/>
      <c r="BN33" s="253"/>
      <c r="BO33" s="254"/>
      <c r="BP33" s="271"/>
    </row>
    <row r="34" spans="1:68" ht="58.15" customHeight="1" x14ac:dyDescent="0.25">
      <c r="A34" s="168">
        <v>25</v>
      </c>
      <c r="B34" s="166" t="str">
        <f t="array" ref="B34">INDEX(表格2[[#All],[Room]],MATCH(1,(25=表格2[[#All],[No]])*(NGO!$C$2=表格2[[#All],[Type of services]]),0))</f>
        <v>General Office / Staff Room</v>
      </c>
      <c r="C34" s="218"/>
      <c r="D34" s="89" t="str">
        <f t="array" ref="D34">INDEX(表格2[[#All],[Air Conditioning (YES/ NO)]],MATCH(1,(25=表格2[[#All],[No]])*(NGO!$C$2=表格2[[#All],[Type of services]]),0))</f>
        <v>YES</v>
      </c>
      <c r="E34" s="378"/>
      <c r="F34" s="256"/>
      <c r="G34" s="257"/>
      <c r="H34" s="258"/>
      <c r="I34" s="257"/>
      <c r="J34" s="258"/>
      <c r="K34" s="257"/>
      <c r="L34" s="258"/>
      <c r="M34" s="257"/>
      <c r="N34" s="257"/>
      <c r="O34" s="257"/>
      <c r="P34" s="258"/>
      <c r="Q34" s="259"/>
      <c r="R34" s="260"/>
      <c r="S34" s="261"/>
      <c r="T34" s="261"/>
      <c r="U34" s="261"/>
      <c r="V34" s="261"/>
      <c r="W34" s="261"/>
      <c r="X34" s="261"/>
      <c r="Y34" s="262"/>
      <c r="Z34" s="262"/>
      <c r="AA34" s="262"/>
      <c r="AB34" s="262"/>
      <c r="AC34" s="263"/>
      <c r="AD34" s="264"/>
      <c r="AE34" s="265"/>
      <c r="AF34" s="266"/>
      <c r="AG34" s="264"/>
      <c r="AH34" s="265"/>
      <c r="AI34" s="266"/>
      <c r="AJ34" s="264"/>
      <c r="AK34" s="265"/>
      <c r="AL34" s="265"/>
      <c r="AM34" s="267"/>
      <c r="AN34" s="268"/>
      <c r="AO34" s="268"/>
      <c r="AP34" s="268"/>
      <c r="AQ34" s="268"/>
      <c r="AR34" s="268"/>
      <c r="AS34" s="268"/>
      <c r="AT34" s="268"/>
      <c r="AU34" s="249"/>
      <c r="AV34" s="249"/>
      <c r="AW34" s="249"/>
      <c r="AX34" s="249"/>
      <c r="AY34" s="250"/>
      <c r="AZ34" s="269"/>
      <c r="BA34" s="270"/>
      <c r="BB34" s="270"/>
      <c r="BC34" s="270"/>
      <c r="BD34" s="270"/>
      <c r="BE34" s="270"/>
      <c r="BF34" s="270"/>
      <c r="BG34" s="270"/>
      <c r="BH34" s="270"/>
      <c r="BI34" s="253"/>
      <c r="BJ34" s="253"/>
      <c r="BK34" s="253"/>
      <c r="BL34" s="253"/>
      <c r="BM34" s="253"/>
      <c r="BN34" s="253"/>
      <c r="BO34" s="254"/>
      <c r="BP34" s="255"/>
    </row>
    <row r="35" spans="1:68" ht="58.15" customHeight="1" x14ac:dyDescent="0.25">
      <c r="A35" s="168">
        <v>26</v>
      </c>
      <c r="B35" s="166" t="str">
        <f t="array" ref="B35">INDEX(表格2[[#All],[Room]],MATCH(1,(26=表格2[[#All],[No]])*(NGO!$C$2=表格2[[#All],[Type of services]]),0))</f>
        <v>Reception</v>
      </c>
      <c r="C35" s="218"/>
      <c r="D35" s="89" t="str">
        <f t="array" ref="D35">INDEX(表格2[[#All],[Air Conditioning (YES/ NO)]],MATCH(1,(26=表格2[[#All],[No]])*(NGO!$C$2=表格2[[#All],[Type of services]]),0))</f>
        <v>NO</v>
      </c>
      <c r="E35" s="378"/>
      <c r="F35" s="256"/>
      <c r="G35" s="257"/>
      <c r="H35" s="258"/>
      <c r="I35" s="257"/>
      <c r="J35" s="258"/>
      <c r="K35" s="257"/>
      <c r="L35" s="258"/>
      <c r="M35" s="257"/>
      <c r="N35" s="257"/>
      <c r="O35" s="257"/>
      <c r="P35" s="258"/>
      <c r="Q35" s="259"/>
      <c r="R35" s="260"/>
      <c r="S35" s="261"/>
      <c r="T35" s="261"/>
      <c r="U35" s="261"/>
      <c r="V35" s="261"/>
      <c r="W35" s="261"/>
      <c r="X35" s="261"/>
      <c r="Y35" s="262"/>
      <c r="Z35" s="262"/>
      <c r="AA35" s="262"/>
      <c r="AB35" s="262"/>
      <c r="AC35" s="263"/>
      <c r="AD35" s="264"/>
      <c r="AE35" s="265"/>
      <c r="AF35" s="266"/>
      <c r="AG35" s="264"/>
      <c r="AH35" s="265"/>
      <c r="AI35" s="266"/>
      <c r="AJ35" s="264"/>
      <c r="AK35" s="265"/>
      <c r="AL35" s="265"/>
      <c r="AM35" s="267"/>
      <c r="AN35" s="268"/>
      <c r="AO35" s="268"/>
      <c r="AP35" s="268"/>
      <c r="AQ35" s="268"/>
      <c r="AR35" s="268"/>
      <c r="AS35" s="268"/>
      <c r="AT35" s="268"/>
      <c r="AU35" s="249"/>
      <c r="AV35" s="249"/>
      <c r="AW35" s="249"/>
      <c r="AX35" s="249"/>
      <c r="AY35" s="250"/>
      <c r="AZ35" s="269"/>
      <c r="BA35" s="270"/>
      <c r="BB35" s="270"/>
      <c r="BC35" s="270"/>
      <c r="BD35" s="270"/>
      <c r="BE35" s="270"/>
      <c r="BF35" s="270"/>
      <c r="BG35" s="270"/>
      <c r="BH35" s="270"/>
      <c r="BI35" s="253"/>
      <c r="BJ35" s="253"/>
      <c r="BK35" s="253"/>
      <c r="BL35" s="253"/>
      <c r="BM35" s="253"/>
      <c r="BN35" s="253"/>
      <c r="BO35" s="254"/>
      <c r="BP35" s="271"/>
    </row>
    <row r="36" spans="1:68" ht="58.15" customHeight="1" x14ac:dyDescent="0.25">
      <c r="A36" s="168">
        <v>27</v>
      </c>
      <c r="B36" s="166" t="str">
        <f t="array" ref="B36">INDEX(表格2[[#All],[Room]],MATCH(1,(27=表格2[[#All],[No]])*(NGO!$C$2=表格2[[#All],[Type of services]]),0))</f>
        <v>Conference Room</v>
      </c>
      <c r="C36" s="218"/>
      <c r="D36" s="89" t="str">
        <f t="array" ref="D36">INDEX(表格2[[#All],[Air Conditioning (YES/ NO)]],MATCH(1,(27=表格2[[#All],[No]])*(NGO!$C$2=表格2[[#All],[Type of services]]),0))</f>
        <v>YES</v>
      </c>
      <c r="E36" s="378"/>
      <c r="F36" s="256"/>
      <c r="G36" s="257"/>
      <c r="H36" s="258"/>
      <c r="I36" s="257"/>
      <c r="J36" s="258"/>
      <c r="K36" s="257"/>
      <c r="L36" s="258"/>
      <c r="M36" s="257"/>
      <c r="N36" s="257"/>
      <c r="O36" s="257"/>
      <c r="P36" s="258"/>
      <c r="Q36" s="259"/>
      <c r="R36" s="260"/>
      <c r="S36" s="261"/>
      <c r="T36" s="261"/>
      <c r="U36" s="261"/>
      <c r="V36" s="261"/>
      <c r="W36" s="261"/>
      <c r="X36" s="261"/>
      <c r="Y36" s="262"/>
      <c r="Z36" s="262"/>
      <c r="AA36" s="262"/>
      <c r="AB36" s="262"/>
      <c r="AC36" s="263"/>
      <c r="AD36" s="264"/>
      <c r="AE36" s="265"/>
      <c r="AF36" s="266"/>
      <c r="AG36" s="264"/>
      <c r="AH36" s="265"/>
      <c r="AI36" s="266"/>
      <c r="AJ36" s="264"/>
      <c r="AK36" s="265"/>
      <c r="AL36" s="265"/>
      <c r="AM36" s="267"/>
      <c r="AN36" s="268"/>
      <c r="AO36" s="268"/>
      <c r="AP36" s="268"/>
      <c r="AQ36" s="268"/>
      <c r="AR36" s="268"/>
      <c r="AS36" s="268"/>
      <c r="AT36" s="268"/>
      <c r="AU36" s="249"/>
      <c r="AV36" s="249"/>
      <c r="AW36" s="249"/>
      <c r="AX36" s="249"/>
      <c r="AY36" s="250"/>
      <c r="AZ36" s="269"/>
      <c r="BA36" s="270"/>
      <c r="BB36" s="270"/>
      <c r="BC36" s="270"/>
      <c r="BD36" s="270"/>
      <c r="BE36" s="270"/>
      <c r="BF36" s="270"/>
      <c r="BG36" s="270"/>
      <c r="BH36" s="270"/>
      <c r="BI36" s="253"/>
      <c r="BJ36" s="253"/>
      <c r="BK36" s="253"/>
      <c r="BL36" s="253"/>
      <c r="BM36" s="253"/>
      <c r="BN36" s="253"/>
      <c r="BO36" s="254"/>
      <c r="BP36" s="271"/>
    </row>
    <row r="37" spans="1:68" ht="58.15" customHeight="1" x14ac:dyDescent="0.25">
      <c r="A37" s="168">
        <v>28</v>
      </c>
      <c r="B37" s="166" t="str">
        <f t="array" ref="B37">INDEX(表格2[[#All],[Room]],MATCH(1,(28=表格2[[#All],[No]])*(NGO!$C$2=表格2[[#All],[Type of services]]),0))</f>
        <v>Female/Male Staff Changing Room and Rest Room cum Pantry</v>
      </c>
      <c r="C37" s="218"/>
      <c r="D37" s="89" t="str">
        <f t="array" ref="D37">INDEX(表格2[[#All],[Air Conditioning (YES/ NO)]],MATCH(1,(28=表格2[[#All],[No]])*(NGO!$C$2=表格2[[#All],[Type of services]]),0))</f>
        <v>YES</v>
      </c>
      <c r="E37" s="378"/>
      <c r="F37" s="256"/>
      <c r="G37" s="257"/>
      <c r="H37" s="258"/>
      <c r="I37" s="257"/>
      <c r="J37" s="258"/>
      <c r="K37" s="257"/>
      <c r="L37" s="258"/>
      <c r="M37" s="257"/>
      <c r="N37" s="257"/>
      <c r="O37" s="257"/>
      <c r="P37" s="258"/>
      <c r="Q37" s="259"/>
      <c r="R37" s="260"/>
      <c r="S37" s="261"/>
      <c r="T37" s="261"/>
      <c r="U37" s="261"/>
      <c r="V37" s="261"/>
      <c r="W37" s="261"/>
      <c r="X37" s="261"/>
      <c r="Y37" s="262"/>
      <c r="Z37" s="262"/>
      <c r="AA37" s="262"/>
      <c r="AB37" s="262"/>
      <c r="AC37" s="263"/>
      <c r="AD37" s="264"/>
      <c r="AE37" s="265"/>
      <c r="AF37" s="266"/>
      <c r="AG37" s="264"/>
      <c r="AH37" s="265"/>
      <c r="AI37" s="266"/>
      <c r="AJ37" s="264"/>
      <c r="AK37" s="265"/>
      <c r="AL37" s="265"/>
      <c r="AM37" s="267"/>
      <c r="AN37" s="268"/>
      <c r="AO37" s="268"/>
      <c r="AP37" s="268"/>
      <c r="AQ37" s="268"/>
      <c r="AR37" s="268"/>
      <c r="AS37" s="268"/>
      <c r="AT37" s="268"/>
      <c r="AU37" s="249"/>
      <c r="AV37" s="249"/>
      <c r="AW37" s="249"/>
      <c r="AX37" s="249"/>
      <c r="AY37" s="250"/>
      <c r="AZ37" s="269"/>
      <c r="BA37" s="270"/>
      <c r="BB37" s="270"/>
      <c r="BC37" s="270"/>
      <c r="BD37" s="270"/>
      <c r="BE37" s="270"/>
      <c r="BF37" s="270"/>
      <c r="BG37" s="270"/>
      <c r="BH37" s="270"/>
      <c r="BI37" s="253"/>
      <c r="BJ37" s="253"/>
      <c r="BK37" s="253"/>
      <c r="BL37" s="253"/>
      <c r="BM37" s="253"/>
      <c r="BN37" s="253"/>
      <c r="BO37" s="254"/>
      <c r="BP37" s="255"/>
    </row>
    <row r="38" spans="1:68" ht="58.15" customHeight="1" x14ac:dyDescent="0.25">
      <c r="A38" s="168">
        <v>29</v>
      </c>
      <c r="B38" s="166" t="str">
        <f t="array" ref="B38">INDEX(表格2[[#All],[Room]],MATCH(1,(29=表格2[[#All],[No]])*(NGO!$C$2=表格2[[#All],[Type of services]]),0))</f>
        <v>Staff Toilet/Bath Room</v>
      </c>
      <c r="C38" s="218"/>
      <c r="D38" s="89" t="str">
        <f t="array" ref="D38">INDEX(表格2[[#All],[Air Conditioning (YES/ NO)]],MATCH(1,(29=表格2[[#All],[No]])*(NGO!$C$2=表格2[[#All],[Type of services]]),0))</f>
        <v>NO</v>
      </c>
      <c r="E38" s="378"/>
      <c r="F38" s="256"/>
      <c r="G38" s="257"/>
      <c r="H38" s="258"/>
      <c r="I38" s="257"/>
      <c r="J38" s="258"/>
      <c r="K38" s="257"/>
      <c r="L38" s="258"/>
      <c r="M38" s="257"/>
      <c r="N38" s="257"/>
      <c r="O38" s="257"/>
      <c r="P38" s="258"/>
      <c r="Q38" s="259"/>
      <c r="R38" s="260"/>
      <c r="S38" s="261"/>
      <c r="T38" s="261"/>
      <c r="U38" s="261"/>
      <c r="V38" s="261"/>
      <c r="W38" s="261"/>
      <c r="X38" s="261"/>
      <c r="Y38" s="262"/>
      <c r="Z38" s="262"/>
      <c r="AA38" s="262"/>
      <c r="AB38" s="262"/>
      <c r="AC38" s="263"/>
      <c r="AD38" s="264"/>
      <c r="AE38" s="265"/>
      <c r="AF38" s="266"/>
      <c r="AG38" s="264"/>
      <c r="AH38" s="265"/>
      <c r="AI38" s="266"/>
      <c r="AJ38" s="264"/>
      <c r="AK38" s="265"/>
      <c r="AL38" s="265"/>
      <c r="AM38" s="267"/>
      <c r="AN38" s="268"/>
      <c r="AO38" s="268"/>
      <c r="AP38" s="268"/>
      <c r="AQ38" s="268"/>
      <c r="AR38" s="268"/>
      <c r="AS38" s="268"/>
      <c r="AT38" s="268"/>
      <c r="AU38" s="249"/>
      <c r="AV38" s="249"/>
      <c r="AW38" s="249"/>
      <c r="AX38" s="249"/>
      <c r="AY38" s="250"/>
      <c r="AZ38" s="269"/>
      <c r="BA38" s="270"/>
      <c r="BB38" s="270"/>
      <c r="BC38" s="270"/>
      <c r="BD38" s="270"/>
      <c r="BE38" s="270"/>
      <c r="BF38" s="270"/>
      <c r="BG38" s="270"/>
      <c r="BH38" s="270"/>
      <c r="BI38" s="253"/>
      <c r="BJ38" s="253"/>
      <c r="BK38" s="253"/>
      <c r="BL38" s="253"/>
      <c r="BM38" s="253"/>
      <c r="BN38" s="253"/>
      <c r="BO38" s="254"/>
      <c r="BP38" s="271"/>
    </row>
    <row r="39" spans="1:68" ht="58.15" customHeight="1" x14ac:dyDescent="0.25">
      <c r="A39" s="168">
        <v>30</v>
      </c>
      <c r="B39" s="166" t="str">
        <f t="array" ref="B39">INDEX(表格2[[#All],[Room]],MATCH(1,(30=表格2[[#All],[No]])*(NGO!$C$2=表格2[[#All],[Type of services]]),0))</f>
        <v>Toilet for Communal Use - Female Toilet</v>
      </c>
      <c r="C39" s="218"/>
      <c r="D39" s="89" t="str">
        <f t="array" ref="D39">INDEX(表格2[[#All],[Air Conditioning (YES/ NO)]],MATCH(1,(30=表格2[[#All],[No]])*(NGO!$C$2=表格2[[#All],[Type of services]]),0))</f>
        <v>NO</v>
      </c>
      <c r="E39" s="378"/>
      <c r="F39" s="256"/>
      <c r="G39" s="257"/>
      <c r="H39" s="258"/>
      <c r="I39" s="257"/>
      <c r="J39" s="258"/>
      <c r="K39" s="257"/>
      <c r="L39" s="258"/>
      <c r="M39" s="257"/>
      <c r="N39" s="257"/>
      <c r="O39" s="257"/>
      <c r="P39" s="258"/>
      <c r="Q39" s="259"/>
      <c r="R39" s="260"/>
      <c r="S39" s="261"/>
      <c r="T39" s="261"/>
      <c r="U39" s="261"/>
      <c r="V39" s="261"/>
      <c r="W39" s="261"/>
      <c r="X39" s="261"/>
      <c r="Y39" s="262"/>
      <c r="Z39" s="262"/>
      <c r="AA39" s="262"/>
      <c r="AB39" s="262"/>
      <c r="AC39" s="263"/>
      <c r="AD39" s="264"/>
      <c r="AE39" s="265"/>
      <c r="AF39" s="266"/>
      <c r="AG39" s="264"/>
      <c r="AH39" s="265"/>
      <c r="AI39" s="266"/>
      <c r="AJ39" s="264"/>
      <c r="AK39" s="265"/>
      <c r="AL39" s="265"/>
      <c r="AM39" s="267"/>
      <c r="AN39" s="268"/>
      <c r="AO39" s="268"/>
      <c r="AP39" s="268"/>
      <c r="AQ39" s="268"/>
      <c r="AR39" s="268"/>
      <c r="AS39" s="268"/>
      <c r="AT39" s="268"/>
      <c r="AU39" s="249"/>
      <c r="AV39" s="249"/>
      <c r="AW39" s="249"/>
      <c r="AX39" s="249"/>
      <c r="AY39" s="250"/>
      <c r="AZ39" s="269"/>
      <c r="BA39" s="270"/>
      <c r="BB39" s="270"/>
      <c r="BC39" s="270"/>
      <c r="BD39" s="270"/>
      <c r="BE39" s="270"/>
      <c r="BF39" s="270"/>
      <c r="BG39" s="270"/>
      <c r="BH39" s="270"/>
      <c r="BI39" s="253"/>
      <c r="BJ39" s="253"/>
      <c r="BK39" s="253"/>
      <c r="BL39" s="253"/>
      <c r="BM39" s="253"/>
      <c r="BN39" s="253"/>
      <c r="BO39" s="254"/>
      <c r="BP39" s="272"/>
    </row>
    <row r="40" spans="1:68" ht="58.15" customHeight="1" x14ac:dyDescent="0.25">
      <c r="A40" s="168">
        <v>31</v>
      </c>
      <c r="B40" s="166" t="str">
        <f t="array" ref="B40">INDEX(表格2[[#All],[Room]],MATCH(1,(31=表格2[[#All],[No]])*(NGO!$C$2=表格2[[#All],[Type of services]]),0))</f>
        <v>Toilet for Communal Use - Male Toilet</v>
      </c>
      <c r="C40" s="218"/>
      <c r="D40" s="89" t="str">
        <f t="array" ref="D40">INDEX(表格2[[#All],[Air Conditioning (YES/ NO)]],MATCH(1,(31=表格2[[#All],[No]])*(NGO!$C$2=表格2[[#All],[Type of services]]),0))</f>
        <v>NO</v>
      </c>
      <c r="E40" s="378"/>
      <c r="F40" s="256"/>
      <c r="G40" s="257"/>
      <c r="H40" s="258"/>
      <c r="I40" s="257"/>
      <c r="J40" s="258"/>
      <c r="K40" s="257"/>
      <c r="L40" s="258"/>
      <c r="M40" s="257"/>
      <c r="N40" s="257"/>
      <c r="O40" s="257"/>
      <c r="P40" s="258"/>
      <c r="Q40" s="259"/>
      <c r="R40" s="260"/>
      <c r="S40" s="261"/>
      <c r="T40" s="261"/>
      <c r="U40" s="261"/>
      <c r="V40" s="261"/>
      <c r="W40" s="261"/>
      <c r="X40" s="261"/>
      <c r="Y40" s="262"/>
      <c r="Z40" s="262"/>
      <c r="AA40" s="262"/>
      <c r="AB40" s="262"/>
      <c r="AC40" s="263"/>
      <c r="AD40" s="264"/>
      <c r="AE40" s="265"/>
      <c r="AF40" s="266"/>
      <c r="AG40" s="264"/>
      <c r="AH40" s="265"/>
      <c r="AI40" s="266"/>
      <c r="AJ40" s="264"/>
      <c r="AK40" s="265"/>
      <c r="AL40" s="265"/>
      <c r="AM40" s="267"/>
      <c r="AN40" s="268"/>
      <c r="AO40" s="268"/>
      <c r="AP40" s="268"/>
      <c r="AQ40" s="268"/>
      <c r="AR40" s="268"/>
      <c r="AS40" s="268"/>
      <c r="AT40" s="268"/>
      <c r="AU40" s="249"/>
      <c r="AV40" s="249"/>
      <c r="AW40" s="249"/>
      <c r="AX40" s="249"/>
      <c r="AY40" s="250"/>
      <c r="AZ40" s="269"/>
      <c r="BA40" s="270"/>
      <c r="BB40" s="270"/>
      <c r="BC40" s="270"/>
      <c r="BD40" s="270"/>
      <c r="BE40" s="270"/>
      <c r="BF40" s="270"/>
      <c r="BG40" s="270"/>
      <c r="BH40" s="270"/>
      <c r="BI40" s="253"/>
      <c r="BJ40" s="253"/>
      <c r="BK40" s="253"/>
      <c r="BL40" s="253"/>
      <c r="BM40" s="253"/>
      <c r="BN40" s="253"/>
      <c r="BO40" s="254"/>
      <c r="BP40" s="272"/>
    </row>
    <row r="41" spans="1:68" ht="58.15" customHeight="1" x14ac:dyDescent="0.25">
      <c r="A41" s="168">
        <v>32</v>
      </c>
      <c r="B41" s="166" t="str">
        <f t="array" ref="B41">INDEX(表格2[[#All],[Room]],MATCH(1,(32=表格2[[#All],[No]])*(NGO!$C$2=表格2[[#All],[Type of services]]),0))</f>
        <v>Toilet for Communal Use - Accessible Toilet</v>
      </c>
      <c r="C41" s="218"/>
      <c r="D41" s="89" t="str">
        <f t="array" ref="D41">INDEX(表格2[[#All],[Air Conditioning (YES/ NO)]],MATCH(1,(32=表格2[[#All],[No]])*(NGO!$C$2=表格2[[#All],[Type of services]]),0))</f>
        <v>NO</v>
      </c>
      <c r="E41" s="378"/>
      <c r="F41" s="256"/>
      <c r="G41" s="257"/>
      <c r="H41" s="258"/>
      <c r="I41" s="257"/>
      <c r="J41" s="258"/>
      <c r="K41" s="257"/>
      <c r="L41" s="258"/>
      <c r="M41" s="257"/>
      <c r="N41" s="257"/>
      <c r="O41" s="257"/>
      <c r="P41" s="258"/>
      <c r="Q41" s="259"/>
      <c r="R41" s="260"/>
      <c r="S41" s="261"/>
      <c r="T41" s="261"/>
      <c r="U41" s="261"/>
      <c r="V41" s="261"/>
      <c r="W41" s="261"/>
      <c r="X41" s="261"/>
      <c r="Y41" s="262"/>
      <c r="Z41" s="262"/>
      <c r="AA41" s="262"/>
      <c r="AB41" s="262"/>
      <c r="AC41" s="263"/>
      <c r="AD41" s="264"/>
      <c r="AE41" s="265"/>
      <c r="AF41" s="266"/>
      <c r="AG41" s="264"/>
      <c r="AH41" s="265"/>
      <c r="AI41" s="266"/>
      <c r="AJ41" s="264"/>
      <c r="AK41" s="265"/>
      <c r="AL41" s="265"/>
      <c r="AM41" s="267"/>
      <c r="AN41" s="268"/>
      <c r="AO41" s="268"/>
      <c r="AP41" s="268"/>
      <c r="AQ41" s="268"/>
      <c r="AR41" s="268"/>
      <c r="AS41" s="268"/>
      <c r="AT41" s="268"/>
      <c r="AU41" s="249"/>
      <c r="AV41" s="249"/>
      <c r="AW41" s="249"/>
      <c r="AX41" s="249"/>
      <c r="AY41" s="250"/>
      <c r="AZ41" s="269"/>
      <c r="BA41" s="270"/>
      <c r="BB41" s="270"/>
      <c r="BC41" s="270"/>
      <c r="BD41" s="270"/>
      <c r="BE41" s="270"/>
      <c r="BF41" s="270"/>
      <c r="BG41" s="270"/>
      <c r="BH41" s="270"/>
      <c r="BI41" s="253"/>
      <c r="BJ41" s="253"/>
      <c r="BK41" s="253"/>
      <c r="BL41" s="253"/>
      <c r="BM41" s="253"/>
      <c r="BN41" s="253"/>
      <c r="BO41" s="254"/>
      <c r="BP41" s="255"/>
    </row>
    <row r="42" spans="1:68" ht="58.15" customHeight="1" x14ac:dyDescent="0.25">
      <c r="A42" s="168">
        <v>33</v>
      </c>
      <c r="B42" s="166" t="e">
        <f t="array" ref="B42">INDEX(表格2[[#All],[Room]],MATCH(1,(33=表格2[[#All],[No]])*(NGO!$C$2=表格2[[#All],[Type of services]]),0))</f>
        <v>#N/A</v>
      </c>
      <c r="C42" s="218"/>
      <c r="D42" s="89" t="e">
        <f t="array" ref="D42">INDEX(表格2[[#All],[Air Conditioning (YES/ NO)]],MATCH(1,(33=表格2[[#All],[No]])*(NGO!$C$2=表格2[[#All],[Type of services]]),0))</f>
        <v>#N/A</v>
      </c>
      <c r="E42" s="378"/>
      <c r="F42" s="256"/>
      <c r="G42" s="257"/>
      <c r="H42" s="258"/>
      <c r="I42" s="257"/>
      <c r="J42" s="258"/>
      <c r="K42" s="257"/>
      <c r="L42" s="258"/>
      <c r="M42" s="257"/>
      <c r="N42" s="257"/>
      <c r="O42" s="257"/>
      <c r="P42" s="258"/>
      <c r="Q42" s="259"/>
      <c r="R42" s="260"/>
      <c r="S42" s="261"/>
      <c r="T42" s="261"/>
      <c r="U42" s="261"/>
      <c r="V42" s="261"/>
      <c r="W42" s="261"/>
      <c r="X42" s="261"/>
      <c r="Y42" s="262"/>
      <c r="Z42" s="262"/>
      <c r="AA42" s="262"/>
      <c r="AB42" s="262"/>
      <c r="AC42" s="263"/>
      <c r="AD42" s="264"/>
      <c r="AE42" s="265"/>
      <c r="AF42" s="266"/>
      <c r="AG42" s="264"/>
      <c r="AH42" s="265"/>
      <c r="AI42" s="266"/>
      <c r="AJ42" s="264"/>
      <c r="AK42" s="265"/>
      <c r="AL42" s="265"/>
      <c r="AM42" s="267"/>
      <c r="AN42" s="268"/>
      <c r="AO42" s="268"/>
      <c r="AP42" s="268"/>
      <c r="AQ42" s="268"/>
      <c r="AR42" s="268"/>
      <c r="AS42" s="268"/>
      <c r="AT42" s="268"/>
      <c r="AU42" s="249"/>
      <c r="AV42" s="249"/>
      <c r="AW42" s="249"/>
      <c r="AX42" s="249"/>
      <c r="AY42" s="250"/>
      <c r="AZ42" s="269"/>
      <c r="BA42" s="270"/>
      <c r="BB42" s="270"/>
      <c r="BC42" s="270"/>
      <c r="BD42" s="270"/>
      <c r="BE42" s="270"/>
      <c r="BF42" s="270"/>
      <c r="BG42" s="270"/>
      <c r="BH42" s="270"/>
      <c r="BI42" s="253"/>
      <c r="BJ42" s="253"/>
      <c r="BK42" s="253"/>
      <c r="BL42" s="253"/>
      <c r="BM42" s="253"/>
      <c r="BN42" s="253"/>
      <c r="BO42" s="254"/>
      <c r="BP42" s="271"/>
    </row>
    <row r="43" spans="1:68" ht="58.15" customHeight="1" x14ac:dyDescent="0.25">
      <c r="A43" s="168">
        <v>34</v>
      </c>
      <c r="B43" s="166" t="e">
        <f t="array" ref="B43">INDEX(表格2[[#All],[Room]],MATCH(1,(34=表格2[[#All],[No]])*(NGO!$C$2=表格2[[#All],[Type of services]]),0))</f>
        <v>#N/A</v>
      </c>
      <c r="C43" s="218"/>
      <c r="D43" s="89" t="e">
        <f t="array" ref="D43">INDEX(表格2[[#All],[Air Conditioning (YES/ NO)]],MATCH(1,(34=表格2[[#All],[No]])*(NGO!$C$2=表格2[[#All],[Type of services]]),0))</f>
        <v>#N/A</v>
      </c>
      <c r="E43" s="378"/>
      <c r="F43" s="256"/>
      <c r="G43" s="257"/>
      <c r="H43" s="258"/>
      <c r="I43" s="257"/>
      <c r="J43" s="258"/>
      <c r="K43" s="257"/>
      <c r="L43" s="258"/>
      <c r="M43" s="257"/>
      <c r="N43" s="257"/>
      <c r="O43" s="257"/>
      <c r="P43" s="258"/>
      <c r="Q43" s="259"/>
      <c r="R43" s="260"/>
      <c r="S43" s="261"/>
      <c r="T43" s="261"/>
      <c r="U43" s="261"/>
      <c r="V43" s="261"/>
      <c r="W43" s="261"/>
      <c r="X43" s="261"/>
      <c r="Y43" s="262"/>
      <c r="Z43" s="262"/>
      <c r="AA43" s="262"/>
      <c r="AB43" s="262"/>
      <c r="AC43" s="263"/>
      <c r="AD43" s="264"/>
      <c r="AE43" s="265"/>
      <c r="AF43" s="266"/>
      <c r="AG43" s="264"/>
      <c r="AH43" s="265"/>
      <c r="AI43" s="266"/>
      <c r="AJ43" s="264"/>
      <c r="AK43" s="265"/>
      <c r="AL43" s="265"/>
      <c r="AM43" s="267"/>
      <c r="AN43" s="268"/>
      <c r="AO43" s="268"/>
      <c r="AP43" s="268"/>
      <c r="AQ43" s="268"/>
      <c r="AR43" s="268"/>
      <c r="AS43" s="268"/>
      <c r="AT43" s="268"/>
      <c r="AU43" s="249"/>
      <c r="AV43" s="249"/>
      <c r="AW43" s="249"/>
      <c r="AX43" s="249"/>
      <c r="AY43" s="250"/>
      <c r="AZ43" s="269"/>
      <c r="BA43" s="270"/>
      <c r="BB43" s="270"/>
      <c r="BC43" s="270"/>
      <c r="BD43" s="270"/>
      <c r="BE43" s="270"/>
      <c r="BF43" s="270"/>
      <c r="BG43" s="270"/>
      <c r="BH43" s="270"/>
      <c r="BI43" s="253"/>
      <c r="BJ43" s="253"/>
      <c r="BK43" s="253"/>
      <c r="BL43" s="253"/>
      <c r="BM43" s="253"/>
      <c r="BN43" s="253"/>
      <c r="BO43" s="254"/>
      <c r="BP43" s="271"/>
    </row>
    <row r="44" spans="1:68" ht="58.15" customHeight="1" x14ac:dyDescent="0.25">
      <c r="A44" s="168">
        <v>35</v>
      </c>
      <c r="B44" s="166" t="e">
        <f t="array" ref="B44">INDEX(表格2[[#All],[Room]],MATCH(1,(35=表格2[[#All],[No]])*(NGO!$C$2=表格2[[#All],[Type of services]]),0))</f>
        <v>#N/A</v>
      </c>
      <c r="C44" s="218"/>
      <c r="D44" s="89" t="e">
        <f t="array" ref="D44">INDEX(表格2[[#All],[Air Conditioning (YES/ NO)]],MATCH(1,(35=表格2[[#All],[No]])*(NGO!$C$2=表格2[[#All],[Type of services]]),0))</f>
        <v>#N/A</v>
      </c>
      <c r="E44" s="378"/>
      <c r="F44" s="256"/>
      <c r="G44" s="257"/>
      <c r="H44" s="258"/>
      <c r="I44" s="257"/>
      <c r="J44" s="258"/>
      <c r="K44" s="257"/>
      <c r="L44" s="258"/>
      <c r="M44" s="257"/>
      <c r="N44" s="257"/>
      <c r="O44" s="257"/>
      <c r="P44" s="258"/>
      <c r="Q44" s="259"/>
      <c r="R44" s="260"/>
      <c r="S44" s="261"/>
      <c r="T44" s="261"/>
      <c r="U44" s="261"/>
      <c r="V44" s="261"/>
      <c r="W44" s="261"/>
      <c r="X44" s="261"/>
      <c r="Y44" s="262"/>
      <c r="Z44" s="262"/>
      <c r="AA44" s="262"/>
      <c r="AB44" s="262"/>
      <c r="AC44" s="263"/>
      <c r="AD44" s="264"/>
      <c r="AE44" s="265"/>
      <c r="AF44" s="266"/>
      <c r="AG44" s="264"/>
      <c r="AH44" s="265"/>
      <c r="AI44" s="266"/>
      <c r="AJ44" s="264"/>
      <c r="AK44" s="265"/>
      <c r="AL44" s="265"/>
      <c r="AM44" s="267"/>
      <c r="AN44" s="268"/>
      <c r="AO44" s="268"/>
      <c r="AP44" s="268"/>
      <c r="AQ44" s="268"/>
      <c r="AR44" s="268"/>
      <c r="AS44" s="268"/>
      <c r="AT44" s="268"/>
      <c r="AU44" s="249"/>
      <c r="AV44" s="249"/>
      <c r="AW44" s="249"/>
      <c r="AX44" s="249"/>
      <c r="AY44" s="250"/>
      <c r="AZ44" s="269"/>
      <c r="BA44" s="270"/>
      <c r="BB44" s="270"/>
      <c r="BC44" s="270"/>
      <c r="BD44" s="270"/>
      <c r="BE44" s="270"/>
      <c r="BF44" s="270"/>
      <c r="BG44" s="270"/>
      <c r="BH44" s="270"/>
      <c r="BI44" s="253"/>
      <c r="BJ44" s="253"/>
      <c r="BK44" s="253"/>
      <c r="BL44" s="253"/>
      <c r="BM44" s="253"/>
      <c r="BN44" s="253"/>
      <c r="BO44" s="254"/>
      <c r="BP44" s="272"/>
    </row>
    <row r="45" spans="1:68" ht="58.15" customHeight="1" x14ac:dyDescent="0.25">
      <c r="A45" s="168">
        <v>36</v>
      </c>
      <c r="B45" s="166" t="e">
        <f t="array" ref="B45">INDEX(表格2[[#All],[Room]],MATCH(1,(36=表格2[[#All],[No]])*(NGO!$C$2=表格2[[#All],[Type of services]]),0))</f>
        <v>#N/A</v>
      </c>
      <c r="C45" s="218"/>
      <c r="D45" s="89" t="e">
        <f t="array" ref="D45">INDEX(表格2[[#All],[Air Conditioning (YES/ NO)]],MATCH(1,(36=表格2[[#All],[No]])*(NGO!$C$2=表格2[[#All],[Type of services]]),0))</f>
        <v>#N/A</v>
      </c>
      <c r="E45" s="378"/>
      <c r="F45" s="256"/>
      <c r="G45" s="257"/>
      <c r="H45" s="258"/>
      <c r="I45" s="257"/>
      <c r="J45" s="258"/>
      <c r="K45" s="257"/>
      <c r="L45" s="258"/>
      <c r="M45" s="257"/>
      <c r="N45" s="257"/>
      <c r="O45" s="257"/>
      <c r="P45" s="258"/>
      <c r="Q45" s="259"/>
      <c r="R45" s="260"/>
      <c r="S45" s="261"/>
      <c r="T45" s="261"/>
      <c r="U45" s="261"/>
      <c r="V45" s="261"/>
      <c r="W45" s="261"/>
      <c r="X45" s="261"/>
      <c r="Y45" s="262"/>
      <c r="Z45" s="262"/>
      <c r="AA45" s="262"/>
      <c r="AB45" s="262"/>
      <c r="AC45" s="263"/>
      <c r="AD45" s="264"/>
      <c r="AE45" s="265"/>
      <c r="AF45" s="266"/>
      <c r="AG45" s="264"/>
      <c r="AH45" s="265"/>
      <c r="AI45" s="266"/>
      <c r="AJ45" s="264"/>
      <c r="AK45" s="265"/>
      <c r="AL45" s="265"/>
      <c r="AM45" s="267"/>
      <c r="AN45" s="268"/>
      <c r="AO45" s="268"/>
      <c r="AP45" s="268"/>
      <c r="AQ45" s="268"/>
      <c r="AR45" s="268"/>
      <c r="AS45" s="268"/>
      <c r="AT45" s="268"/>
      <c r="AU45" s="249"/>
      <c r="AV45" s="249"/>
      <c r="AW45" s="249"/>
      <c r="AX45" s="249"/>
      <c r="AY45" s="250"/>
      <c r="AZ45" s="269"/>
      <c r="BA45" s="270"/>
      <c r="BB45" s="270"/>
      <c r="BC45" s="270"/>
      <c r="BD45" s="270"/>
      <c r="BE45" s="270"/>
      <c r="BF45" s="270"/>
      <c r="BG45" s="270"/>
      <c r="BH45" s="270"/>
      <c r="BI45" s="253"/>
      <c r="BJ45" s="253"/>
      <c r="BK45" s="253"/>
      <c r="BL45" s="253"/>
      <c r="BM45" s="253"/>
      <c r="BN45" s="253"/>
      <c r="BO45" s="254"/>
      <c r="BP45" s="272"/>
    </row>
    <row r="46" spans="1:68" ht="58.9" customHeight="1" x14ac:dyDescent="0.25">
      <c r="A46" s="168">
        <v>37</v>
      </c>
      <c r="B46" s="166" t="e">
        <f t="array" ref="B46">INDEX(表格2[[#All],[Room]],MATCH(1,(37=表格2[[#All],[No]])*(NGO!$C$2=表格2[[#All],[Type of services]]),0))</f>
        <v>#N/A</v>
      </c>
      <c r="C46" s="218"/>
      <c r="D46" s="89" t="e">
        <f t="array" ref="D46">INDEX(表格2[[#All],[Air Conditioning (YES/ NO)]],MATCH(1,(37=表格2[[#All],[No]])*(NGO!$C$2=表格2[[#All],[Type of services]]),0))</f>
        <v>#N/A</v>
      </c>
      <c r="E46" s="378"/>
      <c r="F46" s="256"/>
      <c r="G46" s="257"/>
      <c r="H46" s="258"/>
      <c r="I46" s="257"/>
      <c r="J46" s="258"/>
      <c r="K46" s="257"/>
      <c r="L46" s="258"/>
      <c r="M46" s="257"/>
      <c r="N46" s="257"/>
      <c r="O46" s="257"/>
      <c r="P46" s="258"/>
      <c r="Q46" s="259"/>
      <c r="R46" s="260"/>
      <c r="S46" s="261"/>
      <c r="T46" s="261"/>
      <c r="U46" s="261"/>
      <c r="V46" s="261"/>
      <c r="W46" s="261"/>
      <c r="X46" s="261"/>
      <c r="Y46" s="262"/>
      <c r="Z46" s="262"/>
      <c r="AA46" s="262"/>
      <c r="AB46" s="262"/>
      <c r="AC46" s="263"/>
      <c r="AD46" s="264"/>
      <c r="AE46" s="265"/>
      <c r="AF46" s="266"/>
      <c r="AG46" s="264"/>
      <c r="AH46" s="265"/>
      <c r="AI46" s="266"/>
      <c r="AJ46" s="264"/>
      <c r="AK46" s="265"/>
      <c r="AL46" s="265"/>
      <c r="AM46" s="267"/>
      <c r="AN46" s="268"/>
      <c r="AO46" s="268"/>
      <c r="AP46" s="268"/>
      <c r="AQ46" s="268"/>
      <c r="AR46" s="268"/>
      <c r="AS46" s="268"/>
      <c r="AT46" s="268"/>
      <c r="AU46" s="249"/>
      <c r="AV46" s="249"/>
      <c r="AW46" s="249"/>
      <c r="AX46" s="249"/>
      <c r="AY46" s="250"/>
      <c r="AZ46" s="269"/>
      <c r="BA46" s="270"/>
      <c r="BB46" s="270"/>
      <c r="BC46" s="270"/>
      <c r="BD46" s="270"/>
      <c r="BE46" s="270"/>
      <c r="BF46" s="270"/>
      <c r="BG46" s="270"/>
      <c r="BH46" s="270"/>
      <c r="BI46" s="253"/>
      <c r="BJ46" s="253"/>
      <c r="BK46" s="253"/>
      <c r="BL46" s="253"/>
      <c r="BM46" s="253"/>
      <c r="BN46" s="253"/>
      <c r="BO46" s="254"/>
      <c r="BP46" s="255"/>
    </row>
    <row r="47" spans="1:68" ht="58.15" customHeight="1" x14ac:dyDescent="0.25">
      <c r="A47" s="168">
        <v>38</v>
      </c>
      <c r="B47" s="166" t="e">
        <f t="array" ref="B47">INDEX(表格2[[#All],[Room]],MATCH(1,(38=表格2[[#All],[No]])*(NGO!$C$2=表格2[[#All],[Type of services]]),0))</f>
        <v>#N/A</v>
      </c>
      <c r="C47" s="218"/>
      <c r="D47" s="89" t="e">
        <f t="array" ref="D47">INDEX(表格2[[#All],[Air Conditioning (YES/ NO)]],MATCH(1,(38=表格2[[#All],[No]])*(NGO!$C$2=表格2[[#All],[Type of services]]),0))</f>
        <v>#N/A</v>
      </c>
      <c r="E47" s="378"/>
      <c r="F47" s="256"/>
      <c r="G47" s="257"/>
      <c r="H47" s="258"/>
      <c r="I47" s="257"/>
      <c r="J47" s="258"/>
      <c r="K47" s="257"/>
      <c r="L47" s="258"/>
      <c r="M47" s="257"/>
      <c r="N47" s="257"/>
      <c r="O47" s="257"/>
      <c r="P47" s="258"/>
      <c r="Q47" s="259"/>
      <c r="R47" s="260"/>
      <c r="S47" s="261"/>
      <c r="T47" s="261"/>
      <c r="U47" s="261"/>
      <c r="V47" s="261"/>
      <c r="W47" s="261"/>
      <c r="X47" s="261"/>
      <c r="Y47" s="262"/>
      <c r="Z47" s="262"/>
      <c r="AA47" s="262"/>
      <c r="AB47" s="262"/>
      <c r="AC47" s="263"/>
      <c r="AD47" s="264"/>
      <c r="AE47" s="265"/>
      <c r="AF47" s="266"/>
      <c r="AG47" s="264"/>
      <c r="AH47" s="265"/>
      <c r="AI47" s="266"/>
      <c r="AJ47" s="264"/>
      <c r="AK47" s="265"/>
      <c r="AL47" s="265"/>
      <c r="AM47" s="267"/>
      <c r="AN47" s="268"/>
      <c r="AO47" s="268"/>
      <c r="AP47" s="268"/>
      <c r="AQ47" s="268"/>
      <c r="AR47" s="268"/>
      <c r="AS47" s="268"/>
      <c r="AT47" s="268"/>
      <c r="AU47" s="249"/>
      <c r="AV47" s="249"/>
      <c r="AW47" s="249"/>
      <c r="AX47" s="249"/>
      <c r="AY47" s="250"/>
      <c r="AZ47" s="269"/>
      <c r="BA47" s="270"/>
      <c r="BB47" s="270"/>
      <c r="BC47" s="270"/>
      <c r="BD47" s="270"/>
      <c r="BE47" s="270"/>
      <c r="BF47" s="270"/>
      <c r="BG47" s="270"/>
      <c r="BH47" s="270"/>
      <c r="BI47" s="253"/>
      <c r="BJ47" s="253"/>
      <c r="BK47" s="253"/>
      <c r="BL47" s="253"/>
      <c r="BM47" s="253"/>
      <c r="BN47" s="253"/>
      <c r="BO47" s="254"/>
      <c r="BP47" s="271"/>
    </row>
    <row r="48" spans="1:68" ht="58.15" customHeight="1" x14ac:dyDescent="0.25">
      <c r="A48" s="168">
        <v>39</v>
      </c>
      <c r="B48" s="166" t="e">
        <f t="array" ref="B48">INDEX(表格2[[#All],[Room]],MATCH(1,(39=表格2[[#All],[No]])*(NGO!$C$2=表格2[[#All],[Type of services]]),0))</f>
        <v>#N/A</v>
      </c>
      <c r="C48" s="218"/>
      <c r="D48" s="89" t="e">
        <f t="array" ref="D48">INDEX(表格2[[#All],[Air Conditioning (YES/ NO)]],MATCH(1,(39=表格2[[#All],[No]])*(NGO!$C$2=表格2[[#All],[Type of services]]),0))</f>
        <v>#N/A</v>
      </c>
      <c r="E48" s="378"/>
      <c r="F48" s="256"/>
      <c r="G48" s="257"/>
      <c r="H48" s="258"/>
      <c r="I48" s="257"/>
      <c r="J48" s="258"/>
      <c r="K48" s="257"/>
      <c r="L48" s="258"/>
      <c r="M48" s="257"/>
      <c r="N48" s="257"/>
      <c r="O48" s="257"/>
      <c r="P48" s="258"/>
      <c r="Q48" s="259"/>
      <c r="R48" s="260"/>
      <c r="S48" s="261"/>
      <c r="T48" s="261"/>
      <c r="U48" s="261"/>
      <c r="V48" s="261"/>
      <c r="W48" s="261"/>
      <c r="X48" s="261"/>
      <c r="Y48" s="262"/>
      <c r="Z48" s="262"/>
      <c r="AA48" s="262"/>
      <c r="AB48" s="262"/>
      <c r="AC48" s="263"/>
      <c r="AD48" s="264"/>
      <c r="AE48" s="265"/>
      <c r="AF48" s="266"/>
      <c r="AG48" s="264"/>
      <c r="AH48" s="265"/>
      <c r="AI48" s="266"/>
      <c r="AJ48" s="264"/>
      <c r="AK48" s="265"/>
      <c r="AL48" s="265"/>
      <c r="AM48" s="267"/>
      <c r="AN48" s="268"/>
      <c r="AO48" s="268"/>
      <c r="AP48" s="268"/>
      <c r="AQ48" s="268"/>
      <c r="AR48" s="268"/>
      <c r="AS48" s="268"/>
      <c r="AT48" s="268"/>
      <c r="AU48" s="249"/>
      <c r="AV48" s="249"/>
      <c r="AW48" s="249"/>
      <c r="AX48" s="249"/>
      <c r="AY48" s="250"/>
      <c r="AZ48" s="269"/>
      <c r="BA48" s="270"/>
      <c r="BB48" s="270"/>
      <c r="BC48" s="270"/>
      <c r="BD48" s="270"/>
      <c r="BE48" s="270"/>
      <c r="BF48" s="270"/>
      <c r="BG48" s="270"/>
      <c r="BH48" s="270"/>
      <c r="BI48" s="253"/>
      <c r="BJ48" s="253"/>
      <c r="BK48" s="253"/>
      <c r="BL48" s="253"/>
      <c r="BM48" s="253"/>
      <c r="BN48" s="253"/>
      <c r="BO48" s="254"/>
      <c r="BP48" s="271"/>
    </row>
    <row r="49" spans="1:68" ht="58.15" customHeight="1" x14ac:dyDescent="0.25">
      <c r="A49" s="168">
        <v>40</v>
      </c>
      <c r="B49" s="166" t="e">
        <f t="array" ref="B49">INDEX(表格2[[#All],[Room]],MATCH(1,(40=表格2[[#All],[No]])*(NGO!$C$2=表格2[[#All],[Type of services]]),0))</f>
        <v>#N/A</v>
      </c>
      <c r="C49" s="218"/>
      <c r="D49" s="89" t="e">
        <f t="array" ref="D49">INDEX(表格2[[#All],[Air Conditioning (YES/ NO)]],MATCH(1,(40=表格2[[#All],[No]])*(NGO!$C$2=表格2[[#All],[Type of services]]),0))</f>
        <v>#N/A</v>
      </c>
      <c r="E49" s="378"/>
      <c r="F49" s="256"/>
      <c r="G49" s="257"/>
      <c r="H49" s="258"/>
      <c r="I49" s="257"/>
      <c r="J49" s="258"/>
      <c r="K49" s="257"/>
      <c r="L49" s="258"/>
      <c r="M49" s="257"/>
      <c r="N49" s="257"/>
      <c r="O49" s="257"/>
      <c r="P49" s="258"/>
      <c r="Q49" s="259"/>
      <c r="R49" s="260"/>
      <c r="S49" s="261"/>
      <c r="T49" s="261"/>
      <c r="U49" s="261"/>
      <c r="V49" s="261"/>
      <c r="W49" s="261"/>
      <c r="X49" s="261"/>
      <c r="Y49" s="262"/>
      <c r="Z49" s="262"/>
      <c r="AA49" s="262"/>
      <c r="AB49" s="262"/>
      <c r="AC49" s="263"/>
      <c r="AD49" s="264"/>
      <c r="AE49" s="265"/>
      <c r="AF49" s="266"/>
      <c r="AG49" s="264"/>
      <c r="AH49" s="265"/>
      <c r="AI49" s="266"/>
      <c r="AJ49" s="264"/>
      <c r="AK49" s="265"/>
      <c r="AL49" s="265"/>
      <c r="AM49" s="267"/>
      <c r="AN49" s="268"/>
      <c r="AO49" s="268"/>
      <c r="AP49" s="268"/>
      <c r="AQ49" s="268"/>
      <c r="AR49" s="268"/>
      <c r="AS49" s="268"/>
      <c r="AT49" s="268"/>
      <c r="AU49" s="249"/>
      <c r="AV49" s="249"/>
      <c r="AW49" s="249"/>
      <c r="AX49" s="249"/>
      <c r="AY49" s="250"/>
      <c r="AZ49" s="269"/>
      <c r="BA49" s="270"/>
      <c r="BB49" s="270"/>
      <c r="BC49" s="270"/>
      <c r="BD49" s="270"/>
      <c r="BE49" s="270"/>
      <c r="BF49" s="270"/>
      <c r="BG49" s="270"/>
      <c r="BH49" s="270"/>
      <c r="BI49" s="253"/>
      <c r="BJ49" s="253"/>
      <c r="BK49" s="253"/>
      <c r="BL49" s="253"/>
      <c r="BM49" s="253"/>
      <c r="BN49" s="253"/>
      <c r="BO49" s="254"/>
      <c r="BP49" s="255"/>
    </row>
    <row r="50" spans="1:68" ht="58.15" customHeight="1" x14ac:dyDescent="0.25">
      <c r="A50" s="168">
        <v>41</v>
      </c>
      <c r="B50" s="166" t="e">
        <f t="array" ref="B50">INDEX(表格2[[#All],[Room]],MATCH(1,(41=表格2[[#All],[No]])*(NGO!$C$2=表格2[[#All],[Type of services]]),0))</f>
        <v>#N/A</v>
      </c>
      <c r="C50" s="218"/>
      <c r="D50" s="89" t="e">
        <f t="array" ref="D50">INDEX(表格2[[#All],[Air Conditioning (YES/ NO)]],MATCH(1,(41=表格2[[#All],[No]])*(NGO!$C$2=表格2[[#All],[Type of services]]),0))</f>
        <v>#N/A</v>
      </c>
      <c r="E50" s="378"/>
      <c r="F50" s="256"/>
      <c r="G50" s="257"/>
      <c r="H50" s="258"/>
      <c r="I50" s="257"/>
      <c r="J50" s="258"/>
      <c r="K50" s="257"/>
      <c r="L50" s="258"/>
      <c r="M50" s="257"/>
      <c r="N50" s="257"/>
      <c r="O50" s="257"/>
      <c r="P50" s="258"/>
      <c r="Q50" s="259"/>
      <c r="R50" s="260"/>
      <c r="S50" s="261"/>
      <c r="T50" s="261"/>
      <c r="U50" s="261"/>
      <c r="V50" s="261"/>
      <c r="W50" s="261"/>
      <c r="X50" s="261"/>
      <c r="Y50" s="262"/>
      <c r="Z50" s="262"/>
      <c r="AA50" s="262"/>
      <c r="AB50" s="262"/>
      <c r="AC50" s="263"/>
      <c r="AD50" s="264"/>
      <c r="AE50" s="265"/>
      <c r="AF50" s="266"/>
      <c r="AG50" s="264"/>
      <c r="AH50" s="265"/>
      <c r="AI50" s="266"/>
      <c r="AJ50" s="264"/>
      <c r="AK50" s="265"/>
      <c r="AL50" s="265"/>
      <c r="AM50" s="267"/>
      <c r="AN50" s="268"/>
      <c r="AO50" s="268"/>
      <c r="AP50" s="268"/>
      <c r="AQ50" s="268"/>
      <c r="AR50" s="268"/>
      <c r="AS50" s="268"/>
      <c r="AT50" s="268"/>
      <c r="AU50" s="249"/>
      <c r="AV50" s="249"/>
      <c r="AW50" s="249"/>
      <c r="AX50" s="249"/>
      <c r="AY50" s="250"/>
      <c r="AZ50" s="269"/>
      <c r="BA50" s="270"/>
      <c r="BB50" s="270"/>
      <c r="BC50" s="270"/>
      <c r="BD50" s="270"/>
      <c r="BE50" s="270"/>
      <c r="BF50" s="270"/>
      <c r="BG50" s="270"/>
      <c r="BH50" s="270"/>
      <c r="BI50" s="253"/>
      <c r="BJ50" s="253"/>
      <c r="BK50" s="253"/>
      <c r="BL50" s="253"/>
      <c r="BM50" s="253"/>
      <c r="BN50" s="253"/>
      <c r="BO50" s="254"/>
      <c r="BP50" s="271"/>
    </row>
    <row r="51" spans="1:68" ht="58.15" customHeight="1" x14ac:dyDescent="0.25">
      <c r="A51" s="168">
        <v>42</v>
      </c>
      <c r="B51" s="166" t="e">
        <f t="array" ref="B51">INDEX(表格2[[#All],[Room]],MATCH(1,(42=表格2[[#All],[No]])*(NGO!$C$2=表格2[[#All],[Type of services]]),0))</f>
        <v>#N/A</v>
      </c>
      <c r="C51" s="218"/>
      <c r="D51" s="89" t="e">
        <f t="array" ref="D51">INDEX(表格2[[#All],[Air Conditioning (YES/ NO)]],MATCH(1,(42=表格2[[#All],[No]])*(NGO!$C$2=表格2[[#All],[Type of services]]),0))</f>
        <v>#N/A</v>
      </c>
      <c r="E51" s="378"/>
      <c r="F51" s="256"/>
      <c r="G51" s="257"/>
      <c r="H51" s="258"/>
      <c r="I51" s="257"/>
      <c r="J51" s="258"/>
      <c r="K51" s="257"/>
      <c r="L51" s="258"/>
      <c r="M51" s="257"/>
      <c r="N51" s="257"/>
      <c r="O51" s="257"/>
      <c r="P51" s="258"/>
      <c r="Q51" s="259"/>
      <c r="R51" s="260"/>
      <c r="S51" s="261"/>
      <c r="T51" s="261"/>
      <c r="U51" s="261"/>
      <c r="V51" s="261"/>
      <c r="W51" s="261"/>
      <c r="X51" s="261"/>
      <c r="Y51" s="262"/>
      <c r="Z51" s="262"/>
      <c r="AA51" s="262"/>
      <c r="AB51" s="262"/>
      <c r="AC51" s="263"/>
      <c r="AD51" s="264"/>
      <c r="AE51" s="265"/>
      <c r="AF51" s="266"/>
      <c r="AG51" s="264"/>
      <c r="AH51" s="265"/>
      <c r="AI51" s="266"/>
      <c r="AJ51" s="264"/>
      <c r="AK51" s="265"/>
      <c r="AL51" s="265"/>
      <c r="AM51" s="267"/>
      <c r="AN51" s="268"/>
      <c r="AO51" s="268"/>
      <c r="AP51" s="268"/>
      <c r="AQ51" s="268"/>
      <c r="AR51" s="268"/>
      <c r="AS51" s="268"/>
      <c r="AT51" s="268"/>
      <c r="AU51" s="249"/>
      <c r="AV51" s="249"/>
      <c r="AW51" s="249"/>
      <c r="AX51" s="249"/>
      <c r="AY51" s="250"/>
      <c r="AZ51" s="269"/>
      <c r="BA51" s="270"/>
      <c r="BB51" s="270"/>
      <c r="BC51" s="270"/>
      <c r="BD51" s="270"/>
      <c r="BE51" s="270"/>
      <c r="BF51" s="270"/>
      <c r="BG51" s="270"/>
      <c r="BH51" s="270"/>
      <c r="BI51" s="253"/>
      <c r="BJ51" s="253"/>
      <c r="BK51" s="253"/>
      <c r="BL51" s="253"/>
      <c r="BM51" s="253"/>
      <c r="BN51" s="253"/>
      <c r="BO51" s="254"/>
      <c r="BP51" s="272"/>
    </row>
    <row r="52" spans="1:68" ht="58.15" customHeight="1" x14ac:dyDescent="0.25">
      <c r="A52" s="168">
        <v>43</v>
      </c>
      <c r="B52" s="166" t="e">
        <f t="array" ref="B52">INDEX(表格2[[#All],[Room]],MATCH(1,(43=表格2[[#All],[No]])*(NGO!$C$2=表格2[[#All],[Type of services]]),0))</f>
        <v>#N/A</v>
      </c>
      <c r="C52" s="218"/>
      <c r="D52" s="89" t="e">
        <f t="array" ref="D52">INDEX(表格2[[#All],[Air Conditioning (YES/ NO)]],MATCH(1,(43=表格2[[#All],[No]])*(NGO!$C$2=表格2[[#All],[Type of services]]),0))</f>
        <v>#N/A</v>
      </c>
      <c r="E52" s="378"/>
      <c r="F52" s="256"/>
      <c r="G52" s="257"/>
      <c r="H52" s="258"/>
      <c r="I52" s="257"/>
      <c r="J52" s="258"/>
      <c r="K52" s="257"/>
      <c r="L52" s="258"/>
      <c r="M52" s="257"/>
      <c r="N52" s="257"/>
      <c r="O52" s="257"/>
      <c r="P52" s="258"/>
      <c r="Q52" s="259"/>
      <c r="R52" s="260"/>
      <c r="S52" s="261"/>
      <c r="T52" s="261"/>
      <c r="U52" s="261"/>
      <c r="V52" s="261"/>
      <c r="W52" s="261"/>
      <c r="X52" s="261"/>
      <c r="Y52" s="262"/>
      <c r="Z52" s="262"/>
      <c r="AA52" s="262"/>
      <c r="AB52" s="262"/>
      <c r="AC52" s="263"/>
      <c r="AD52" s="264"/>
      <c r="AE52" s="265"/>
      <c r="AF52" s="266"/>
      <c r="AG52" s="264"/>
      <c r="AH52" s="265"/>
      <c r="AI52" s="266"/>
      <c r="AJ52" s="264"/>
      <c r="AK52" s="265"/>
      <c r="AL52" s="265"/>
      <c r="AM52" s="267"/>
      <c r="AN52" s="268"/>
      <c r="AO52" s="268"/>
      <c r="AP52" s="268"/>
      <c r="AQ52" s="268"/>
      <c r="AR52" s="268"/>
      <c r="AS52" s="268"/>
      <c r="AT52" s="268"/>
      <c r="AU52" s="249"/>
      <c r="AV52" s="249"/>
      <c r="AW52" s="249"/>
      <c r="AX52" s="249"/>
      <c r="AY52" s="250"/>
      <c r="AZ52" s="269"/>
      <c r="BA52" s="270"/>
      <c r="BB52" s="270"/>
      <c r="BC52" s="270"/>
      <c r="BD52" s="270"/>
      <c r="BE52" s="270"/>
      <c r="BF52" s="270"/>
      <c r="BG52" s="270"/>
      <c r="BH52" s="270"/>
      <c r="BI52" s="253"/>
      <c r="BJ52" s="253"/>
      <c r="BK52" s="253"/>
      <c r="BL52" s="253"/>
      <c r="BM52" s="253"/>
      <c r="BN52" s="253"/>
      <c r="BO52" s="254"/>
      <c r="BP52" s="255"/>
    </row>
    <row r="53" spans="1:68" ht="58.15" customHeight="1" x14ac:dyDescent="0.25">
      <c r="A53" s="168">
        <v>44</v>
      </c>
      <c r="B53" s="166" t="e">
        <f t="array" ref="B53">INDEX(表格2[[#All],[Room]],MATCH(1,(44=表格2[[#All],[No]])*(NGO!$C$2=表格2[[#All],[Type of services]]),0))</f>
        <v>#N/A</v>
      </c>
      <c r="C53" s="218"/>
      <c r="D53" s="89" t="e">
        <f t="array" ref="D53">INDEX(表格2[[#All],[Air Conditioning (YES/ NO)]],MATCH(1,(44=表格2[[#All],[No]])*(NGO!$C$2=表格2[[#All],[Type of services]]),0))</f>
        <v>#N/A</v>
      </c>
      <c r="E53" s="378"/>
      <c r="F53" s="256"/>
      <c r="G53" s="257"/>
      <c r="H53" s="258"/>
      <c r="I53" s="257"/>
      <c r="J53" s="258"/>
      <c r="K53" s="257"/>
      <c r="L53" s="258"/>
      <c r="M53" s="257"/>
      <c r="N53" s="257"/>
      <c r="O53" s="257"/>
      <c r="P53" s="258"/>
      <c r="Q53" s="259"/>
      <c r="R53" s="260"/>
      <c r="S53" s="261"/>
      <c r="T53" s="261"/>
      <c r="U53" s="261"/>
      <c r="V53" s="261"/>
      <c r="W53" s="261"/>
      <c r="X53" s="261"/>
      <c r="Y53" s="262"/>
      <c r="Z53" s="262"/>
      <c r="AA53" s="262"/>
      <c r="AB53" s="262"/>
      <c r="AC53" s="263"/>
      <c r="AD53" s="264"/>
      <c r="AE53" s="265"/>
      <c r="AF53" s="266"/>
      <c r="AG53" s="264"/>
      <c r="AH53" s="265"/>
      <c r="AI53" s="266"/>
      <c r="AJ53" s="264"/>
      <c r="AK53" s="265"/>
      <c r="AL53" s="265"/>
      <c r="AM53" s="267"/>
      <c r="AN53" s="268"/>
      <c r="AO53" s="268"/>
      <c r="AP53" s="268"/>
      <c r="AQ53" s="268"/>
      <c r="AR53" s="268"/>
      <c r="AS53" s="268"/>
      <c r="AT53" s="268"/>
      <c r="AU53" s="249"/>
      <c r="AV53" s="249"/>
      <c r="AW53" s="249"/>
      <c r="AX53" s="249"/>
      <c r="AY53" s="250"/>
      <c r="AZ53" s="269"/>
      <c r="BA53" s="270"/>
      <c r="BB53" s="270"/>
      <c r="BC53" s="270"/>
      <c r="BD53" s="270"/>
      <c r="BE53" s="270"/>
      <c r="BF53" s="270"/>
      <c r="BG53" s="270"/>
      <c r="BH53" s="270"/>
      <c r="BI53" s="253"/>
      <c r="BJ53" s="253"/>
      <c r="BK53" s="253"/>
      <c r="BL53" s="253"/>
      <c r="BM53" s="253"/>
      <c r="BN53" s="253"/>
      <c r="BO53" s="254"/>
      <c r="BP53" s="271"/>
    </row>
    <row r="54" spans="1:68" ht="58.15" customHeight="1" thickBot="1" x14ac:dyDescent="0.3">
      <c r="A54" s="168">
        <v>45</v>
      </c>
      <c r="B54" s="166" t="e">
        <f t="array" ref="B54">INDEX(表格2[[#All],[Room]],MATCH(1,(45=表格2[[#All],[No]])*(NGO!$C$2=表格2[[#All],[Type of services]]),0))</f>
        <v>#N/A</v>
      </c>
      <c r="C54" s="218"/>
      <c r="D54" s="89" t="e">
        <f t="array" ref="D54">INDEX(表格2[[#All],[Air Conditioning (YES/ NO)]],MATCH(1,(45=表格2[[#All],[No]])*(NGO!$C$2=表格2[[#All],[Type of services]]),0))</f>
        <v>#N/A</v>
      </c>
      <c r="E54" s="378"/>
      <c r="F54" s="256"/>
      <c r="G54" s="257"/>
      <c r="H54" s="258"/>
      <c r="I54" s="257"/>
      <c r="J54" s="258"/>
      <c r="K54" s="257"/>
      <c r="L54" s="258"/>
      <c r="M54" s="257"/>
      <c r="N54" s="257"/>
      <c r="O54" s="257"/>
      <c r="P54" s="258"/>
      <c r="Q54" s="259"/>
      <c r="R54" s="260"/>
      <c r="S54" s="261"/>
      <c r="T54" s="261"/>
      <c r="U54" s="261"/>
      <c r="V54" s="261"/>
      <c r="W54" s="261"/>
      <c r="X54" s="261"/>
      <c r="Y54" s="262"/>
      <c r="Z54" s="262"/>
      <c r="AA54" s="262"/>
      <c r="AB54" s="262"/>
      <c r="AC54" s="263"/>
      <c r="AD54" s="264"/>
      <c r="AE54" s="265"/>
      <c r="AF54" s="266"/>
      <c r="AG54" s="264"/>
      <c r="AH54" s="265"/>
      <c r="AI54" s="266"/>
      <c r="AJ54" s="264"/>
      <c r="AK54" s="265"/>
      <c r="AL54" s="265"/>
      <c r="AM54" s="267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73"/>
      <c r="AZ54" s="269"/>
      <c r="BA54" s="270"/>
      <c r="BB54" s="270"/>
      <c r="BC54" s="270"/>
      <c r="BD54" s="270"/>
      <c r="BE54" s="270"/>
      <c r="BF54" s="270"/>
      <c r="BG54" s="270"/>
      <c r="BH54" s="270"/>
      <c r="BI54" s="253"/>
      <c r="BJ54" s="253"/>
      <c r="BK54" s="253"/>
      <c r="BL54" s="253"/>
      <c r="BM54" s="253"/>
      <c r="BN54" s="253"/>
      <c r="BO54" s="254"/>
      <c r="BP54" s="255"/>
    </row>
    <row r="55" spans="1:68" ht="27" customHeight="1" thickTop="1" thickBot="1" x14ac:dyDescent="0.3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  <c r="AG55" s="459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</row>
    <row r="56" spans="1:68" ht="58.15" customHeight="1" thickTop="1" thickBot="1" x14ac:dyDescent="0.3">
      <c r="A56" s="274" t="s">
        <v>206</v>
      </c>
      <c r="B56" s="453" t="s">
        <v>184</v>
      </c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3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4"/>
    </row>
    <row r="57" spans="1:68" ht="58.15" customHeight="1" thickTop="1" x14ac:dyDescent="0.25">
      <c r="A57" s="275" t="s">
        <v>945</v>
      </c>
      <c r="B57" s="276" t="s">
        <v>191</v>
      </c>
      <c r="C57" s="277" t="s">
        <v>946</v>
      </c>
      <c r="D57" s="278" t="s">
        <v>887</v>
      </c>
      <c r="E57" s="379" t="s">
        <v>990</v>
      </c>
      <c r="F57" s="279"/>
      <c r="G57" s="280"/>
      <c r="H57" s="281"/>
      <c r="I57" s="281"/>
      <c r="J57" s="282"/>
      <c r="K57" s="282"/>
      <c r="L57" s="281"/>
      <c r="M57" s="281"/>
      <c r="N57" s="281"/>
      <c r="O57" s="281"/>
      <c r="P57" s="281"/>
      <c r="Q57" s="283"/>
      <c r="R57" s="284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6"/>
      <c r="AD57" s="287"/>
      <c r="AE57" s="288"/>
      <c r="AF57" s="289"/>
      <c r="AG57" s="227">
        <v>20</v>
      </c>
      <c r="AH57" s="228">
        <v>2</v>
      </c>
      <c r="AI57" s="229">
        <v>2005</v>
      </c>
      <c r="AJ57" s="287"/>
      <c r="AK57" s="288"/>
      <c r="AL57" s="288"/>
      <c r="AM57" s="290"/>
      <c r="AN57" s="291" t="s">
        <v>947</v>
      </c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0"/>
    </row>
    <row r="58" spans="1:68" ht="58.15" customHeight="1" x14ac:dyDescent="0.25">
      <c r="A58" s="293"/>
      <c r="B58" s="294"/>
      <c r="C58" s="218"/>
      <c r="D58" s="295"/>
      <c r="E58" s="380"/>
      <c r="F58" s="256"/>
      <c r="G58" s="257"/>
      <c r="H58" s="258"/>
      <c r="I58" s="258"/>
      <c r="J58" s="258"/>
      <c r="K58" s="258"/>
      <c r="L58" s="258"/>
      <c r="M58" s="258"/>
      <c r="N58" s="258"/>
      <c r="O58" s="258"/>
      <c r="P58" s="258"/>
      <c r="Q58" s="259"/>
      <c r="R58" s="260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3"/>
      <c r="AD58" s="264"/>
      <c r="AE58" s="265"/>
      <c r="AF58" s="266"/>
      <c r="AG58" s="264"/>
      <c r="AH58" s="265"/>
      <c r="AI58" s="266"/>
      <c r="AJ58" s="264"/>
      <c r="AK58" s="265"/>
      <c r="AL58" s="265"/>
      <c r="AM58" s="267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67"/>
    </row>
    <row r="59" spans="1:68" ht="58.15" customHeight="1" x14ac:dyDescent="0.25">
      <c r="A59" s="293"/>
      <c r="B59" s="294" t="s">
        <v>192</v>
      </c>
      <c r="C59" s="218"/>
      <c r="D59" s="295"/>
      <c r="E59" s="380"/>
      <c r="F59" s="256"/>
      <c r="G59" s="257"/>
      <c r="H59" s="258"/>
      <c r="I59" s="258"/>
      <c r="J59" s="258"/>
      <c r="K59" s="258"/>
      <c r="L59" s="258"/>
      <c r="M59" s="258"/>
      <c r="N59" s="258"/>
      <c r="O59" s="258"/>
      <c r="P59" s="258"/>
      <c r="Q59" s="259"/>
      <c r="R59" s="260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3"/>
      <c r="AD59" s="264"/>
      <c r="AE59" s="265"/>
      <c r="AF59" s="266"/>
      <c r="AG59" s="264"/>
      <c r="AH59" s="265"/>
      <c r="AI59" s="266"/>
      <c r="AJ59" s="264"/>
      <c r="AK59" s="265"/>
      <c r="AL59" s="265"/>
      <c r="AM59" s="267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67"/>
    </row>
    <row r="60" spans="1:68" ht="58.15" customHeight="1" thickBot="1" x14ac:dyDescent="0.3">
      <c r="A60" s="297"/>
      <c r="B60" s="298"/>
      <c r="C60" s="299"/>
      <c r="D60" s="300"/>
      <c r="E60" s="381"/>
      <c r="F60" s="301"/>
      <c r="G60" s="302"/>
      <c r="H60" s="303"/>
      <c r="I60" s="303"/>
      <c r="J60" s="303"/>
      <c r="K60" s="303"/>
      <c r="L60" s="303"/>
      <c r="M60" s="303"/>
      <c r="N60" s="303"/>
      <c r="O60" s="303"/>
      <c r="P60" s="303"/>
      <c r="Q60" s="304"/>
      <c r="R60" s="305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7"/>
      <c r="AD60" s="308"/>
      <c r="AE60" s="309"/>
      <c r="AF60" s="310"/>
      <c r="AG60" s="308"/>
      <c r="AH60" s="309"/>
      <c r="AI60" s="310"/>
      <c r="AJ60" s="308"/>
      <c r="AK60" s="309"/>
      <c r="AL60" s="309"/>
      <c r="AM60" s="311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1"/>
    </row>
    <row r="61" spans="1:68" ht="27" customHeight="1" thickTop="1" thickBot="1" x14ac:dyDescent="0.3">
      <c r="A61" s="455"/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  <c r="AR61" s="455"/>
      <c r="AS61" s="455"/>
      <c r="AT61" s="455"/>
      <c r="AU61" s="455"/>
      <c r="AV61" s="455"/>
      <c r="AW61" s="455"/>
      <c r="AX61" s="455"/>
      <c r="AY61" s="455"/>
      <c r="AZ61" s="455"/>
      <c r="BA61" s="455"/>
      <c r="BB61" s="455"/>
      <c r="BC61" s="455"/>
      <c r="BD61" s="455"/>
      <c r="BE61" s="455"/>
      <c r="BF61" s="455"/>
      <c r="BG61" s="455"/>
      <c r="BH61" s="455"/>
      <c r="BI61" s="455"/>
      <c r="BJ61" s="455"/>
      <c r="BK61" s="455"/>
      <c r="BL61" s="455"/>
      <c r="BM61" s="455"/>
      <c r="BN61" s="455"/>
      <c r="BO61" s="455"/>
      <c r="BP61" s="455"/>
    </row>
    <row r="62" spans="1:68" ht="58.15" customHeight="1" thickTop="1" thickBot="1" x14ac:dyDescent="0.3">
      <c r="A62" s="274" t="s">
        <v>207</v>
      </c>
      <c r="B62" s="456" t="s">
        <v>950</v>
      </c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4"/>
    </row>
    <row r="63" spans="1:68" ht="58.15" customHeight="1" thickTop="1" x14ac:dyDescent="0.25">
      <c r="A63" s="313">
        <v>1</v>
      </c>
      <c r="B63" s="314"/>
      <c r="C63" s="315"/>
      <c r="D63" s="316"/>
      <c r="E63" s="382"/>
      <c r="F63" s="279"/>
      <c r="G63" s="280"/>
      <c r="H63" s="281"/>
      <c r="I63" s="281"/>
      <c r="J63" s="281"/>
      <c r="K63" s="281"/>
      <c r="L63" s="281"/>
      <c r="M63" s="281"/>
      <c r="N63" s="281"/>
      <c r="O63" s="281"/>
      <c r="P63" s="281"/>
      <c r="Q63" s="283"/>
      <c r="R63" s="284"/>
      <c r="S63" s="317"/>
      <c r="T63" s="317"/>
      <c r="U63" s="317"/>
      <c r="V63" s="317"/>
      <c r="W63" s="317"/>
      <c r="X63" s="317"/>
      <c r="Y63" s="285"/>
      <c r="Z63" s="285"/>
      <c r="AA63" s="285"/>
      <c r="AB63" s="285"/>
      <c r="AC63" s="286"/>
      <c r="AD63" s="287"/>
      <c r="AE63" s="288"/>
      <c r="AF63" s="289"/>
      <c r="AG63" s="287"/>
      <c r="AH63" s="288"/>
      <c r="AI63" s="289"/>
      <c r="AJ63" s="287"/>
      <c r="AK63" s="288"/>
      <c r="AL63" s="288"/>
      <c r="AM63" s="290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9"/>
      <c r="AZ63" s="320"/>
      <c r="BA63" s="321"/>
      <c r="BB63" s="321"/>
      <c r="BC63" s="321"/>
      <c r="BD63" s="321"/>
      <c r="BE63" s="321"/>
      <c r="BF63" s="321"/>
      <c r="BG63" s="321"/>
      <c r="BH63" s="321"/>
      <c r="BI63" s="321"/>
      <c r="BJ63" s="321"/>
      <c r="BK63" s="321"/>
      <c r="BL63" s="321"/>
      <c r="BM63" s="321"/>
      <c r="BN63" s="321"/>
      <c r="BO63" s="322"/>
      <c r="BP63" s="323"/>
    </row>
    <row r="64" spans="1:68" ht="58.15" customHeight="1" x14ac:dyDescent="0.25">
      <c r="A64" s="293">
        <v>2</v>
      </c>
      <c r="B64" s="294"/>
      <c r="C64" s="218"/>
      <c r="D64" s="295"/>
      <c r="E64" s="380"/>
      <c r="F64" s="256"/>
      <c r="G64" s="257"/>
      <c r="H64" s="258"/>
      <c r="I64" s="258"/>
      <c r="J64" s="258"/>
      <c r="K64" s="258"/>
      <c r="L64" s="258"/>
      <c r="M64" s="258"/>
      <c r="N64" s="258"/>
      <c r="O64" s="258"/>
      <c r="P64" s="258"/>
      <c r="Q64" s="259"/>
      <c r="R64" s="260"/>
      <c r="S64" s="261"/>
      <c r="T64" s="261"/>
      <c r="U64" s="261"/>
      <c r="V64" s="261"/>
      <c r="W64" s="261"/>
      <c r="X64" s="261"/>
      <c r="Y64" s="262"/>
      <c r="Z64" s="262"/>
      <c r="AA64" s="262"/>
      <c r="AB64" s="262"/>
      <c r="AC64" s="263"/>
      <c r="AD64" s="264"/>
      <c r="AE64" s="265"/>
      <c r="AF64" s="266"/>
      <c r="AG64" s="264"/>
      <c r="AH64" s="265"/>
      <c r="AI64" s="266"/>
      <c r="AJ64" s="264"/>
      <c r="AK64" s="265"/>
      <c r="AL64" s="265"/>
      <c r="AM64" s="267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73"/>
      <c r="AZ64" s="269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324"/>
      <c r="BP64" s="267"/>
    </row>
    <row r="65" spans="1:16363" ht="58.15" customHeight="1" thickBot="1" x14ac:dyDescent="0.3">
      <c r="A65" s="293">
        <v>3</v>
      </c>
      <c r="B65" s="294"/>
      <c r="C65" s="218"/>
      <c r="D65" s="295"/>
      <c r="E65" s="380"/>
      <c r="F65" s="256"/>
      <c r="G65" s="257"/>
      <c r="H65" s="258"/>
      <c r="I65" s="258"/>
      <c r="J65" s="258"/>
      <c r="K65" s="258"/>
      <c r="L65" s="258"/>
      <c r="M65" s="258"/>
      <c r="N65" s="258"/>
      <c r="O65" s="258"/>
      <c r="P65" s="258"/>
      <c r="Q65" s="259"/>
      <c r="R65" s="260"/>
      <c r="S65" s="261"/>
      <c r="T65" s="261"/>
      <c r="U65" s="261"/>
      <c r="V65" s="261"/>
      <c r="W65" s="261"/>
      <c r="X65" s="261"/>
      <c r="Y65" s="262"/>
      <c r="Z65" s="262"/>
      <c r="AA65" s="262"/>
      <c r="AB65" s="262"/>
      <c r="AC65" s="263"/>
      <c r="AD65" s="264"/>
      <c r="AE65" s="265"/>
      <c r="AF65" s="266"/>
      <c r="AG65" s="264"/>
      <c r="AH65" s="265"/>
      <c r="AI65" s="266"/>
      <c r="AJ65" s="264"/>
      <c r="AK65" s="265"/>
      <c r="AL65" s="265"/>
      <c r="AM65" s="267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73"/>
      <c r="AZ65" s="269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324"/>
      <c r="BP65" s="267"/>
    </row>
    <row r="66" spans="1:16363" ht="27" customHeight="1" thickTop="1" thickBot="1" x14ac:dyDescent="0.3">
      <c r="A66" s="455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  <c r="AM66" s="455"/>
      <c r="AN66" s="455"/>
      <c r="AO66" s="455"/>
      <c r="AP66" s="455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5"/>
      <c r="BH66" s="455"/>
      <c r="BI66" s="455"/>
      <c r="BJ66" s="455"/>
      <c r="BK66" s="455"/>
      <c r="BL66" s="455"/>
      <c r="BM66" s="455"/>
      <c r="BN66" s="455"/>
      <c r="BO66" s="455"/>
      <c r="BP66" s="455"/>
    </row>
    <row r="67" spans="1:16363" ht="58.15" customHeight="1" thickTop="1" thickBot="1" x14ac:dyDescent="0.3">
      <c r="A67" s="274" t="s">
        <v>872</v>
      </c>
      <c r="B67" s="456" t="s">
        <v>951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  <c r="AQ67" s="453"/>
      <c r="AR67" s="453"/>
      <c r="AS67" s="453"/>
      <c r="AT67" s="453"/>
      <c r="AU67" s="453"/>
      <c r="AV67" s="453"/>
      <c r="AW67" s="453"/>
      <c r="AX67" s="453"/>
      <c r="AY67" s="453"/>
      <c r="AZ67" s="453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  <c r="BK67" s="453"/>
      <c r="BL67" s="453"/>
      <c r="BM67" s="453"/>
      <c r="BN67" s="453"/>
      <c r="BO67" s="453"/>
      <c r="BP67" s="454"/>
    </row>
    <row r="68" spans="1:16363" ht="58.15" customHeight="1" thickTop="1" x14ac:dyDescent="0.25">
      <c r="A68" s="275">
        <v>1</v>
      </c>
      <c r="B68" s="276"/>
      <c r="C68" s="315"/>
      <c r="D68" s="316"/>
      <c r="E68" s="382"/>
      <c r="F68" s="279"/>
      <c r="G68" s="280"/>
      <c r="H68" s="281"/>
      <c r="I68" s="281"/>
      <c r="J68" s="282"/>
      <c r="K68" s="282"/>
      <c r="L68" s="281"/>
      <c r="M68" s="281"/>
      <c r="N68" s="281"/>
      <c r="O68" s="281"/>
      <c r="P68" s="281"/>
      <c r="Q68" s="283"/>
      <c r="R68" s="284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6"/>
      <c r="AD68" s="287"/>
      <c r="AE68" s="288"/>
      <c r="AF68" s="289"/>
      <c r="AG68" s="287"/>
      <c r="AH68" s="288"/>
      <c r="AI68" s="289"/>
      <c r="AJ68" s="287"/>
      <c r="AK68" s="288"/>
      <c r="AL68" s="288"/>
      <c r="AM68" s="290"/>
      <c r="AN68" s="291" t="s">
        <v>947</v>
      </c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325"/>
      <c r="BP68" s="323"/>
    </row>
    <row r="69" spans="1:16363" ht="58.15" customHeight="1" x14ac:dyDescent="0.25">
      <c r="A69" s="293">
        <v>2</v>
      </c>
      <c r="B69" s="294"/>
      <c r="C69" s="218"/>
      <c r="D69" s="295"/>
      <c r="E69" s="380"/>
      <c r="F69" s="256"/>
      <c r="G69" s="257"/>
      <c r="H69" s="258"/>
      <c r="I69" s="258"/>
      <c r="J69" s="258"/>
      <c r="K69" s="258"/>
      <c r="L69" s="258"/>
      <c r="M69" s="258"/>
      <c r="N69" s="258"/>
      <c r="O69" s="258"/>
      <c r="P69" s="258"/>
      <c r="Q69" s="259"/>
      <c r="R69" s="260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3"/>
      <c r="AD69" s="264"/>
      <c r="AE69" s="265"/>
      <c r="AF69" s="266"/>
      <c r="AG69" s="264"/>
      <c r="AH69" s="265"/>
      <c r="AI69" s="266"/>
      <c r="AJ69" s="264"/>
      <c r="AK69" s="265"/>
      <c r="AL69" s="265"/>
      <c r="AM69" s="267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67"/>
    </row>
    <row r="70" spans="1:16363" ht="58.15" customHeight="1" thickBot="1" x14ac:dyDescent="0.3">
      <c r="A70" s="326">
        <v>3</v>
      </c>
      <c r="B70" s="327"/>
      <c r="C70" s="328"/>
      <c r="D70" s="329"/>
      <c r="E70" s="402"/>
      <c r="F70" s="301"/>
      <c r="G70" s="302"/>
      <c r="H70" s="303"/>
      <c r="I70" s="303"/>
      <c r="J70" s="303"/>
      <c r="K70" s="303"/>
      <c r="L70" s="303"/>
      <c r="M70" s="303"/>
      <c r="N70" s="303"/>
      <c r="O70" s="303"/>
      <c r="P70" s="303"/>
      <c r="Q70" s="304"/>
      <c r="R70" s="305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7"/>
      <c r="AD70" s="308"/>
      <c r="AE70" s="309"/>
      <c r="AF70" s="310"/>
      <c r="AG70" s="308"/>
      <c r="AH70" s="309"/>
      <c r="AI70" s="310"/>
      <c r="AJ70" s="330"/>
      <c r="AK70" s="331"/>
      <c r="AL70" s="331"/>
      <c r="AM70" s="311"/>
      <c r="AN70" s="296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1"/>
    </row>
    <row r="71" spans="1:16363" ht="26.25" thickTop="1" x14ac:dyDescent="0.25">
      <c r="A71" s="332"/>
      <c r="B71" s="333"/>
      <c r="C71" s="334"/>
      <c r="D71" s="335"/>
      <c r="E71" s="336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8"/>
      <c r="AE71" s="338"/>
      <c r="AF71" s="338"/>
      <c r="AG71" s="338"/>
      <c r="AH71" s="338"/>
      <c r="AI71" s="338"/>
      <c r="AJ71" s="338"/>
      <c r="AK71" s="287"/>
      <c r="AL71" s="287"/>
      <c r="AM71" s="338"/>
      <c r="AN71" s="335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39"/>
    </row>
    <row r="72" spans="1:16363" s="345" customFormat="1" ht="22.9" customHeight="1" x14ac:dyDescent="0.25">
      <c r="A72" s="481" t="s">
        <v>187</v>
      </c>
      <c r="B72" s="482"/>
      <c r="C72" s="477"/>
      <c r="D72" s="479" t="s">
        <v>186</v>
      </c>
      <c r="E72" s="383"/>
      <c r="F72" s="437" t="s">
        <v>141</v>
      </c>
      <c r="G72" s="438"/>
      <c r="H72" s="438"/>
      <c r="I72" s="438"/>
      <c r="J72" s="438"/>
      <c r="K72" s="438"/>
      <c r="L72" s="438"/>
      <c r="M72" s="438"/>
      <c r="N72" s="438"/>
      <c r="O72" s="438"/>
      <c r="P72" s="438"/>
      <c r="Q72" s="439"/>
      <c r="R72" s="444" t="s">
        <v>193</v>
      </c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6"/>
      <c r="AD72" s="434" t="s">
        <v>188</v>
      </c>
      <c r="AE72" s="435"/>
      <c r="AF72" s="436"/>
      <c r="AG72" s="434" t="s">
        <v>194</v>
      </c>
      <c r="AH72" s="435"/>
      <c r="AI72" s="436"/>
      <c r="AJ72" s="434" t="s">
        <v>195</v>
      </c>
      <c r="AK72" s="435"/>
      <c r="AL72" s="435"/>
      <c r="AM72" s="436"/>
      <c r="AN72" s="487" t="s">
        <v>196</v>
      </c>
      <c r="AO72" s="488"/>
      <c r="AP72" s="488"/>
      <c r="AQ72" s="488"/>
      <c r="AR72" s="488"/>
      <c r="AS72" s="488"/>
      <c r="AT72" s="489"/>
      <c r="AU72" s="424"/>
      <c r="AV72" s="490" t="s">
        <v>190</v>
      </c>
      <c r="AW72" s="424"/>
      <c r="AX72" s="424"/>
      <c r="AY72" s="424"/>
      <c r="AZ72" s="412" t="s">
        <v>197</v>
      </c>
      <c r="BA72" s="413"/>
      <c r="BB72" s="413"/>
      <c r="BC72" s="413"/>
      <c r="BD72" s="413"/>
      <c r="BE72" s="413"/>
      <c r="BF72" s="413"/>
      <c r="BG72" s="413"/>
      <c r="BH72" s="414"/>
      <c r="BI72" s="420"/>
      <c r="BJ72" s="420" t="s">
        <v>190</v>
      </c>
      <c r="BK72" s="420"/>
      <c r="BL72" s="420"/>
      <c r="BM72" s="420"/>
      <c r="BN72" s="420"/>
      <c r="BO72" s="420"/>
      <c r="BP72" s="213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1"/>
      <c r="CB72" s="361"/>
      <c r="CC72" s="361"/>
      <c r="CD72" s="361"/>
      <c r="CE72" s="361"/>
      <c r="CF72" s="361"/>
      <c r="CG72" s="361"/>
      <c r="CH72" s="361"/>
      <c r="CI72" s="361"/>
      <c r="CJ72" s="361"/>
      <c r="CK72" s="361"/>
      <c r="CL72" s="361"/>
      <c r="CM72" s="361"/>
      <c r="CN72" s="361"/>
      <c r="CO72" s="361"/>
      <c r="CP72" s="361"/>
      <c r="CQ72" s="361"/>
      <c r="CR72" s="361"/>
      <c r="CS72" s="361"/>
      <c r="CT72" s="361"/>
      <c r="CU72" s="361"/>
      <c r="CV72" s="361"/>
      <c r="CW72" s="361"/>
      <c r="CX72" s="361"/>
      <c r="CY72" s="361"/>
      <c r="CZ72" s="361"/>
      <c r="DA72" s="361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B72" s="361"/>
      <c r="EC72" s="361"/>
      <c r="ED72" s="361"/>
      <c r="EE72" s="361"/>
      <c r="EF72" s="361"/>
      <c r="EG72" s="361"/>
      <c r="EH72" s="361"/>
      <c r="EI72" s="361"/>
      <c r="EJ72" s="361"/>
      <c r="EK72" s="361"/>
      <c r="EL72" s="361"/>
      <c r="EM72" s="361"/>
      <c r="EN72" s="361"/>
      <c r="EO72" s="361"/>
      <c r="EP72" s="361"/>
      <c r="EQ72" s="361"/>
      <c r="ER72" s="361"/>
      <c r="ES72" s="361"/>
      <c r="ET72" s="361"/>
      <c r="EU72" s="361"/>
      <c r="EV72" s="361"/>
      <c r="EW72" s="361"/>
      <c r="EX72" s="361"/>
      <c r="EY72" s="361"/>
      <c r="EZ72" s="361"/>
      <c r="FA72" s="361"/>
      <c r="FB72" s="361"/>
      <c r="FC72" s="361"/>
      <c r="FD72" s="361"/>
      <c r="FE72" s="361"/>
      <c r="FF72" s="361"/>
      <c r="FG72" s="361"/>
      <c r="FH72" s="361"/>
      <c r="FI72" s="361"/>
      <c r="FJ72" s="361"/>
      <c r="FK72" s="361"/>
      <c r="FL72" s="361"/>
      <c r="FM72" s="361"/>
      <c r="FN72" s="361"/>
      <c r="FO72" s="361"/>
      <c r="FP72" s="361"/>
      <c r="FQ72" s="361"/>
      <c r="FR72" s="361"/>
      <c r="FS72" s="361"/>
      <c r="FT72" s="361"/>
      <c r="FU72" s="361"/>
      <c r="FV72" s="361"/>
      <c r="FW72" s="361"/>
      <c r="FX72" s="361"/>
      <c r="FY72" s="361"/>
      <c r="FZ72" s="361"/>
      <c r="GA72" s="361"/>
      <c r="GB72" s="361"/>
      <c r="GC72" s="361"/>
      <c r="GD72" s="361"/>
      <c r="GE72" s="361"/>
      <c r="GF72" s="361"/>
      <c r="GG72" s="361"/>
      <c r="GH72" s="361"/>
      <c r="GI72" s="361"/>
      <c r="GJ72" s="361"/>
      <c r="GK72" s="361"/>
      <c r="GL72" s="361"/>
      <c r="GM72" s="361"/>
      <c r="GN72" s="361"/>
      <c r="GO72" s="361"/>
      <c r="GP72" s="361"/>
      <c r="GQ72" s="361"/>
      <c r="GR72" s="361"/>
      <c r="GS72" s="361"/>
      <c r="GT72" s="361"/>
      <c r="GU72" s="361"/>
      <c r="GV72" s="361"/>
      <c r="GW72" s="361"/>
      <c r="GX72" s="361"/>
      <c r="GY72" s="361"/>
      <c r="GZ72" s="361"/>
      <c r="HA72" s="361"/>
      <c r="HB72" s="361"/>
      <c r="HC72" s="361"/>
      <c r="HD72" s="361"/>
      <c r="HE72" s="361"/>
      <c r="HF72" s="361"/>
      <c r="HG72" s="361"/>
      <c r="HH72" s="361"/>
      <c r="HI72" s="361"/>
      <c r="HJ72" s="361"/>
      <c r="HK72" s="361"/>
      <c r="HL72" s="361"/>
      <c r="HM72" s="361"/>
      <c r="HN72" s="361"/>
      <c r="HO72" s="361"/>
      <c r="HP72" s="361"/>
      <c r="HQ72" s="361"/>
      <c r="HR72" s="361"/>
      <c r="HS72" s="361"/>
      <c r="HT72" s="361"/>
      <c r="HU72" s="361"/>
      <c r="HV72" s="361"/>
      <c r="HW72" s="361"/>
      <c r="HX72" s="361"/>
      <c r="HY72" s="361"/>
      <c r="HZ72" s="361"/>
      <c r="IA72" s="361"/>
      <c r="IB72" s="361"/>
      <c r="IC72" s="361"/>
      <c r="ID72" s="361"/>
      <c r="IE72" s="361"/>
      <c r="IF72" s="361"/>
      <c r="IG72" s="361"/>
      <c r="IH72" s="361"/>
      <c r="II72" s="361"/>
      <c r="IJ72" s="361"/>
      <c r="IK72" s="361"/>
      <c r="IL72" s="361"/>
      <c r="IM72" s="361"/>
      <c r="IN72" s="361"/>
      <c r="IO72" s="361"/>
      <c r="IP72" s="361"/>
      <c r="IQ72" s="361"/>
      <c r="IR72" s="361"/>
      <c r="IS72" s="361"/>
      <c r="IT72" s="361"/>
      <c r="IU72" s="361"/>
      <c r="IV72" s="361"/>
      <c r="IW72" s="361"/>
      <c r="IX72" s="361"/>
      <c r="IY72" s="361"/>
      <c r="IZ72" s="361"/>
      <c r="JA72" s="361"/>
      <c r="JB72" s="361"/>
      <c r="JC72" s="361"/>
      <c r="JD72" s="361"/>
      <c r="JE72" s="361"/>
      <c r="JF72" s="361"/>
      <c r="JG72" s="361"/>
      <c r="JH72" s="361"/>
      <c r="JI72" s="361"/>
      <c r="JJ72" s="361"/>
      <c r="JK72" s="361"/>
      <c r="JL72" s="361"/>
      <c r="JM72" s="361"/>
      <c r="JN72" s="361"/>
      <c r="JO72" s="361"/>
      <c r="JP72" s="361"/>
      <c r="JQ72" s="361"/>
      <c r="JR72" s="361"/>
      <c r="JS72" s="361"/>
      <c r="JT72" s="361"/>
      <c r="JU72" s="361"/>
      <c r="JV72" s="361"/>
      <c r="JW72" s="361"/>
      <c r="JX72" s="361"/>
      <c r="JY72" s="361"/>
      <c r="JZ72" s="361"/>
      <c r="KA72" s="361"/>
      <c r="KB72" s="361"/>
      <c r="KC72" s="361"/>
      <c r="KD72" s="361"/>
      <c r="KE72" s="361"/>
      <c r="KF72" s="361"/>
      <c r="KG72" s="361"/>
      <c r="KH72" s="361"/>
      <c r="KI72" s="361"/>
      <c r="KJ72" s="361"/>
      <c r="KK72" s="361"/>
      <c r="KL72" s="361"/>
      <c r="KM72" s="361"/>
      <c r="KN72" s="361"/>
      <c r="KO72" s="361"/>
      <c r="KP72" s="361"/>
      <c r="KQ72" s="361"/>
      <c r="KR72" s="361"/>
      <c r="KS72" s="361"/>
      <c r="KT72" s="361"/>
      <c r="KU72" s="361"/>
      <c r="KV72" s="361"/>
      <c r="KW72" s="361"/>
      <c r="KX72" s="361"/>
      <c r="KY72" s="361"/>
      <c r="KZ72" s="361"/>
      <c r="LA72" s="361"/>
      <c r="LB72" s="361"/>
      <c r="LC72" s="361"/>
      <c r="LD72" s="361"/>
      <c r="LE72" s="361"/>
      <c r="LF72" s="361"/>
      <c r="LG72" s="361"/>
      <c r="LH72" s="361"/>
      <c r="LI72" s="361"/>
      <c r="LJ72" s="361"/>
      <c r="LK72" s="361"/>
      <c r="LL72" s="361"/>
      <c r="LM72" s="361"/>
      <c r="LN72" s="361"/>
      <c r="LO72" s="361"/>
      <c r="LP72" s="361"/>
      <c r="LQ72" s="361"/>
      <c r="LR72" s="361"/>
      <c r="LS72" s="361"/>
      <c r="LT72" s="361"/>
      <c r="LU72" s="361"/>
      <c r="LV72" s="361"/>
      <c r="LW72" s="361"/>
      <c r="LX72" s="361"/>
      <c r="LY72" s="361"/>
      <c r="LZ72" s="361"/>
      <c r="MA72" s="361"/>
      <c r="MB72" s="361"/>
      <c r="MC72" s="361"/>
      <c r="MD72" s="361"/>
      <c r="ME72" s="361"/>
      <c r="MF72" s="361"/>
      <c r="MG72" s="361"/>
      <c r="MH72" s="361"/>
      <c r="MI72" s="361"/>
      <c r="MJ72" s="361"/>
      <c r="MK72" s="361"/>
      <c r="ML72" s="361"/>
      <c r="MM72" s="361"/>
      <c r="MN72" s="361"/>
      <c r="MO72" s="361"/>
      <c r="MP72" s="361"/>
      <c r="MQ72" s="361"/>
      <c r="MR72" s="361"/>
      <c r="MS72" s="361"/>
      <c r="MT72" s="361"/>
      <c r="MU72" s="361"/>
      <c r="MV72" s="361"/>
      <c r="MW72" s="361"/>
      <c r="MX72" s="361"/>
      <c r="MY72" s="361"/>
      <c r="MZ72" s="361"/>
      <c r="NA72" s="361"/>
      <c r="NB72" s="361"/>
      <c r="NC72" s="361"/>
      <c r="ND72" s="361"/>
      <c r="NE72" s="361"/>
      <c r="NF72" s="361"/>
      <c r="NG72" s="361"/>
      <c r="NH72" s="361"/>
      <c r="NI72" s="361"/>
      <c r="NJ72" s="361"/>
      <c r="NK72" s="361"/>
      <c r="NL72" s="361"/>
      <c r="NM72" s="361"/>
      <c r="NN72" s="361"/>
      <c r="NO72" s="361"/>
      <c r="NP72" s="361"/>
      <c r="NQ72" s="361"/>
      <c r="NR72" s="361"/>
      <c r="NS72" s="361"/>
      <c r="NT72" s="361"/>
      <c r="NU72" s="361"/>
      <c r="NV72" s="361"/>
      <c r="NW72" s="361"/>
      <c r="NX72" s="361"/>
      <c r="NY72" s="361"/>
      <c r="NZ72" s="361"/>
      <c r="OA72" s="361"/>
      <c r="OB72" s="361"/>
      <c r="OC72" s="361"/>
      <c r="OD72" s="361"/>
      <c r="OE72" s="361"/>
      <c r="OF72" s="361"/>
      <c r="OG72" s="361"/>
      <c r="OH72" s="361"/>
      <c r="OI72" s="361"/>
      <c r="OJ72" s="361"/>
      <c r="OK72" s="361"/>
      <c r="OL72" s="361"/>
      <c r="OM72" s="361"/>
      <c r="ON72" s="361"/>
      <c r="OO72" s="361"/>
      <c r="OP72" s="361"/>
      <c r="OQ72" s="361"/>
      <c r="OR72" s="361"/>
      <c r="OS72" s="361"/>
      <c r="OT72" s="361"/>
      <c r="OU72" s="361"/>
      <c r="OV72" s="361"/>
      <c r="OW72" s="361"/>
      <c r="OX72" s="361"/>
      <c r="OY72" s="361"/>
      <c r="OZ72" s="361"/>
      <c r="PA72" s="361"/>
      <c r="PB72" s="361"/>
      <c r="PC72" s="361"/>
      <c r="PD72" s="361"/>
      <c r="PE72" s="361"/>
      <c r="PF72" s="361"/>
      <c r="PG72" s="361"/>
      <c r="PH72" s="361"/>
      <c r="PI72" s="361"/>
      <c r="PJ72" s="361"/>
      <c r="PK72" s="361"/>
      <c r="PL72" s="361"/>
      <c r="PM72" s="361"/>
      <c r="PN72" s="361"/>
      <c r="PO72" s="361"/>
      <c r="PP72" s="361"/>
      <c r="PQ72" s="361"/>
      <c r="PR72" s="361"/>
      <c r="PS72" s="361"/>
      <c r="PT72" s="361"/>
      <c r="PU72" s="361"/>
      <c r="PV72" s="361"/>
      <c r="PW72" s="361"/>
      <c r="PX72" s="361"/>
      <c r="PY72" s="361"/>
      <c r="PZ72" s="361"/>
      <c r="QA72" s="361"/>
      <c r="QB72" s="361"/>
      <c r="QC72" s="361"/>
      <c r="QD72" s="361"/>
      <c r="QE72" s="361"/>
      <c r="QF72" s="361"/>
      <c r="QG72" s="361"/>
      <c r="QH72" s="361"/>
      <c r="QI72" s="361"/>
      <c r="QJ72" s="361"/>
      <c r="QK72" s="361"/>
      <c r="QL72" s="361"/>
      <c r="QM72" s="361"/>
      <c r="QN72" s="361"/>
      <c r="QO72" s="361"/>
      <c r="QP72" s="361"/>
      <c r="QQ72" s="361"/>
      <c r="QR72" s="361"/>
      <c r="QS72" s="361"/>
      <c r="QT72" s="361"/>
      <c r="QU72" s="361"/>
      <c r="QV72" s="361"/>
      <c r="QW72" s="361"/>
      <c r="QX72" s="361"/>
      <c r="QY72" s="361"/>
      <c r="QZ72" s="361"/>
      <c r="RA72" s="361"/>
      <c r="RB72" s="361"/>
      <c r="RC72" s="361"/>
      <c r="RD72" s="361"/>
      <c r="RE72" s="361"/>
      <c r="RF72" s="361"/>
      <c r="RG72" s="361"/>
      <c r="RH72" s="361"/>
      <c r="RI72" s="361"/>
      <c r="RJ72" s="361"/>
      <c r="RK72" s="361"/>
      <c r="RL72" s="361"/>
      <c r="RM72" s="361"/>
      <c r="RN72" s="361"/>
      <c r="RO72" s="361"/>
      <c r="RP72" s="361"/>
      <c r="RQ72" s="361"/>
      <c r="RR72" s="361"/>
      <c r="RS72" s="361"/>
      <c r="RT72" s="361"/>
      <c r="RU72" s="361"/>
      <c r="RV72" s="361"/>
      <c r="RW72" s="361"/>
      <c r="RX72" s="361"/>
      <c r="RY72" s="361"/>
      <c r="RZ72" s="361"/>
      <c r="SA72" s="361"/>
      <c r="SB72" s="361"/>
      <c r="SC72" s="361"/>
      <c r="SD72" s="361"/>
      <c r="SE72" s="361"/>
      <c r="SF72" s="361"/>
      <c r="SG72" s="361"/>
      <c r="SH72" s="361"/>
      <c r="SI72" s="361"/>
      <c r="SJ72" s="361"/>
      <c r="SK72" s="361"/>
      <c r="SL72" s="361"/>
      <c r="SM72" s="361"/>
      <c r="SN72" s="361"/>
      <c r="SO72" s="361"/>
      <c r="SP72" s="361"/>
      <c r="SQ72" s="361"/>
      <c r="SR72" s="361"/>
      <c r="SS72" s="361"/>
      <c r="ST72" s="361"/>
      <c r="SU72" s="361"/>
      <c r="SV72" s="361"/>
      <c r="SW72" s="361"/>
      <c r="SX72" s="361"/>
      <c r="SY72" s="361"/>
      <c r="SZ72" s="361"/>
      <c r="TA72" s="361"/>
      <c r="TB72" s="361"/>
      <c r="TC72" s="361"/>
      <c r="TD72" s="361"/>
      <c r="TE72" s="361"/>
      <c r="TF72" s="361"/>
      <c r="TG72" s="361"/>
      <c r="TH72" s="361"/>
      <c r="TI72" s="361"/>
      <c r="TJ72" s="361"/>
      <c r="TK72" s="361"/>
      <c r="TL72" s="361"/>
      <c r="TM72" s="361"/>
      <c r="TN72" s="361"/>
      <c r="TO72" s="361"/>
      <c r="TP72" s="361"/>
      <c r="TQ72" s="361"/>
      <c r="TR72" s="361"/>
      <c r="TS72" s="361"/>
      <c r="TT72" s="361"/>
      <c r="TU72" s="361"/>
      <c r="TV72" s="361"/>
      <c r="TW72" s="361"/>
      <c r="TX72" s="361"/>
      <c r="TY72" s="361"/>
      <c r="TZ72" s="361"/>
      <c r="UA72" s="361"/>
      <c r="UB72" s="361"/>
      <c r="UC72" s="361"/>
      <c r="UD72" s="361"/>
      <c r="UE72" s="361"/>
      <c r="UF72" s="361"/>
      <c r="UG72" s="361"/>
      <c r="UH72" s="361"/>
      <c r="UI72" s="361"/>
      <c r="UJ72" s="361"/>
      <c r="UK72" s="361"/>
      <c r="UL72" s="361"/>
      <c r="UM72" s="361"/>
      <c r="UN72" s="361"/>
      <c r="UO72" s="361"/>
      <c r="UP72" s="361"/>
      <c r="UQ72" s="361"/>
      <c r="UR72" s="361"/>
      <c r="US72" s="361"/>
      <c r="UT72" s="361"/>
      <c r="UU72" s="361"/>
      <c r="UV72" s="361"/>
      <c r="UW72" s="361"/>
      <c r="UX72" s="361"/>
      <c r="UY72" s="361"/>
      <c r="UZ72" s="361"/>
      <c r="VA72" s="361"/>
      <c r="VB72" s="361"/>
      <c r="VC72" s="361"/>
      <c r="VD72" s="361"/>
      <c r="VE72" s="361"/>
      <c r="VF72" s="361"/>
      <c r="VG72" s="361"/>
      <c r="VH72" s="361"/>
      <c r="VI72" s="361"/>
      <c r="VJ72" s="361"/>
      <c r="VK72" s="361"/>
      <c r="VL72" s="361"/>
      <c r="VM72" s="361"/>
      <c r="VN72" s="361"/>
      <c r="VO72" s="361"/>
      <c r="VP72" s="361"/>
      <c r="VQ72" s="361"/>
      <c r="VR72" s="361"/>
      <c r="VS72" s="361"/>
      <c r="VT72" s="361"/>
      <c r="VU72" s="361"/>
      <c r="VV72" s="361"/>
      <c r="VW72" s="361"/>
      <c r="VX72" s="361"/>
      <c r="VY72" s="361"/>
      <c r="VZ72" s="361"/>
      <c r="WA72" s="361"/>
      <c r="WB72" s="361"/>
      <c r="WC72" s="361"/>
      <c r="WD72" s="361"/>
      <c r="WE72" s="361"/>
      <c r="WF72" s="361"/>
      <c r="WG72" s="361"/>
      <c r="WH72" s="361"/>
      <c r="WI72" s="361"/>
      <c r="WJ72" s="361"/>
      <c r="WK72" s="361"/>
      <c r="WL72" s="361"/>
      <c r="WM72" s="361"/>
      <c r="WN72" s="361"/>
      <c r="WO72" s="361"/>
      <c r="WP72" s="361"/>
      <c r="WQ72" s="361"/>
      <c r="WR72" s="361"/>
      <c r="WS72" s="361"/>
      <c r="WT72" s="361"/>
      <c r="WU72" s="361"/>
      <c r="WV72" s="361"/>
      <c r="WW72" s="361"/>
      <c r="WX72" s="361"/>
      <c r="WY72" s="361"/>
      <c r="WZ72" s="361"/>
      <c r="XA72" s="361"/>
      <c r="XB72" s="361"/>
      <c r="XC72" s="361"/>
      <c r="XD72" s="361"/>
      <c r="XE72" s="361"/>
      <c r="XF72" s="361"/>
      <c r="XG72" s="361"/>
      <c r="XH72" s="361"/>
      <c r="XI72" s="361"/>
      <c r="XJ72" s="361"/>
      <c r="XK72" s="361"/>
      <c r="XL72" s="361"/>
      <c r="XM72" s="361"/>
      <c r="XN72" s="361"/>
      <c r="XO72" s="361"/>
      <c r="XP72" s="361"/>
      <c r="XQ72" s="361"/>
      <c r="XR72" s="361"/>
      <c r="XS72" s="361"/>
      <c r="XT72" s="361"/>
      <c r="XU72" s="361"/>
      <c r="XV72" s="361"/>
      <c r="XW72" s="361"/>
      <c r="XX72" s="361"/>
      <c r="XY72" s="361"/>
      <c r="XZ72" s="361"/>
      <c r="YA72" s="361"/>
      <c r="YB72" s="361"/>
      <c r="YC72" s="361"/>
      <c r="YD72" s="361"/>
      <c r="YE72" s="361"/>
      <c r="YF72" s="361"/>
      <c r="YG72" s="361"/>
      <c r="YH72" s="361"/>
      <c r="YI72" s="361"/>
      <c r="YJ72" s="361"/>
      <c r="YK72" s="361"/>
      <c r="YL72" s="361"/>
      <c r="YM72" s="361"/>
      <c r="YN72" s="361"/>
      <c r="YO72" s="361"/>
      <c r="YP72" s="361"/>
      <c r="YQ72" s="361"/>
      <c r="YR72" s="361"/>
      <c r="YS72" s="361"/>
      <c r="YT72" s="361"/>
      <c r="YU72" s="361"/>
      <c r="YV72" s="361"/>
      <c r="YW72" s="361"/>
      <c r="YX72" s="361"/>
      <c r="YY72" s="361"/>
      <c r="YZ72" s="361"/>
      <c r="ZA72" s="361"/>
      <c r="ZB72" s="361"/>
      <c r="ZC72" s="361"/>
      <c r="ZD72" s="361"/>
      <c r="ZE72" s="361"/>
      <c r="ZF72" s="361"/>
      <c r="ZG72" s="361"/>
      <c r="ZH72" s="361"/>
      <c r="ZI72" s="361"/>
      <c r="ZJ72" s="361"/>
      <c r="ZK72" s="361"/>
      <c r="ZL72" s="361"/>
      <c r="ZM72" s="361"/>
      <c r="ZN72" s="361"/>
      <c r="ZO72" s="361"/>
      <c r="ZP72" s="361"/>
      <c r="ZQ72" s="361"/>
      <c r="ZR72" s="361"/>
      <c r="ZS72" s="361"/>
      <c r="ZT72" s="361"/>
      <c r="ZU72" s="361"/>
      <c r="ZV72" s="361"/>
      <c r="ZW72" s="361"/>
      <c r="ZX72" s="361"/>
      <c r="ZY72" s="361"/>
      <c r="ZZ72" s="361"/>
      <c r="AAA72" s="361"/>
      <c r="AAB72" s="361"/>
      <c r="AAC72" s="361"/>
      <c r="AAD72" s="361"/>
      <c r="AAE72" s="361"/>
      <c r="AAF72" s="361"/>
      <c r="AAG72" s="361"/>
      <c r="AAH72" s="361"/>
      <c r="AAI72" s="361"/>
      <c r="AAJ72" s="361"/>
      <c r="AAK72" s="361"/>
      <c r="AAL72" s="361"/>
      <c r="AAM72" s="361"/>
      <c r="AAN72" s="361"/>
      <c r="AAO72" s="361"/>
      <c r="AAP72" s="361"/>
      <c r="AAQ72" s="361"/>
      <c r="AAR72" s="361"/>
      <c r="AAS72" s="361"/>
      <c r="AAT72" s="361"/>
      <c r="AAU72" s="361"/>
      <c r="AAV72" s="361"/>
      <c r="AAW72" s="361"/>
      <c r="AAX72" s="361"/>
      <c r="AAY72" s="361"/>
      <c r="AAZ72" s="361"/>
      <c r="ABA72" s="361"/>
      <c r="ABB72" s="361"/>
      <c r="ABC72" s="361"/>
      <c r="ABD72" s="361"/>
      <c r="ABE72" s="361"/>
      <c r="ABF72" s="361"/>
      <c r="ABG72" s="361"/>
      <c r="ABH72" s="361"/>
      <c r="ABI72" s="361"/>
      <c r="ABJ72" s="361"/>
      <c r="ABK72" s="361"/>
      <c r="ABL72" s="361"/>
      <c r="ABM72" s="361"/>
      <c r="ABN72" s="361"/>
      <c r="ABO72" s="361"/>
      <c r="ABP72" s="361"/>
      <c r="ABQ72" s="361"/>
      <c r="ABR72" s="361"/>
      <c r="ABS72" s="361"/>
      <c r="ABT72" s="361"/>
      <c r="ABU72" s="361"/>
      <c r="ABV72" s="361"/>
      <c r="ABW72" s="361"/>
      <c r="ABX72" s="361"/>
      <c r="ABY72" s="361"/>
      <c r="ABZ72" s="361"/>
      <c r="ACA72" s="361"/>
      <c r="ACB72" s="361"/>
      <c r="ACC72" s="361"/>
      <c r="ACD72" s="361"/>
      <c r="ACE72" s="361"/>
      <c r="ACF72" s="361"/>
      <c r="ACG72" s="361"/>
      <c r="ACH72" s="361"/>
      <c r="ACI72" s="361"/>
      <c r="ACJ72" s="361"/>
      <c r="ACK72" s="361"/>
      <c r="ACL72" s="361"/>
      <c r="ACM72" s="361"/>
      <c r="ACN72" s="361"/>
      <c r="ACO72" s="361"/>
      <c r="ACP72" s="361"/>
      <c r="ACQ72" s="361"/>
      <c r="ACR72" s="361"/>
      <c r="ACS72" s="361"/>
      <c r="ACT72" s="361"/>
      <c r="ACU72" s="361"/>
      <c r="ACV72" s="361"/>
      <c r="ACW72" s="361"/>
      <c r="ACX72" s="361"/>
      <c r="ACY72" s="361"/>
      <c r="ACZ72" s="361"/>
      <c r="ADA72" s="361"/>
      <c r="ADB72" s="361"/>
      <c r="ADC72" s="361"/>
      <c r="ADD72" s="361"/>
      <c r="ADE72" s="361"/>
      <c r="ADF72" s="361"/>
      <c r="ADG72" s="361"/>
      <c r="ADH72" s="361"/>
      <c r="ADI72" s="361"/>
      <c r="ADJ72" s="361"/>
      <c r="ADK72" s="361"/>
      <c r="ADL72" s="361"/>
      <c r="ADM72" s="361"/>
      <c r="ADN72" s="361"/>
      <c r="ADO72" s="361"/>
      <c r="ADP72" s="361"/>
      <c r="ADQ72" s="361"/>
      <c r="ADR72" s="361"/>
      <c r="ADS72" s="361"/>
      <c r="ADT72" s="361"/>
      <c r="ADU72" s="361"/>
      <c r="ADV72" s="361"/>
      <c r="ADW72" s="361"/>
      <c r="ADX72" s="361"/>
      <c r="ADY72" s="361"/>
      <c r="ADZ72" s="361"/>
      <c r="AEA72" s="361"/>
      <c r="AEB72" s="361"/>
      <c r="AEC72" s="361"/>
      <c r="AED72" s="361"/>
      <c r="AEE72" s="361"/>
      <c r="AEF72" s="361"/>
      <c r="AEG72" s="361"/>
      <c r="AEH72" s="361"/>
      <c r="AEI72" s="361"/>
      <c r="AEJ72" s="361"/>
      <c r="AEK72" s="361"/>
      <c r="AEL72" s="361"/>
      <c r="AEM72" s="361"/>
      <c r="AEN72" s="361"/>
      <c r="AEO72" s="361"/>
      <c r="AEP72" s="361"/>
      <c r="AEQ72" s="361"/>
      <c r="AER72" s="361"/>
      <c r="AES72" s="361"/>
      <c r="AET72" s="361"/>
      <c r="AEU72" s="361"/>
      <c r="AEV72" s="361"/>
      <c r="AEW72" s="361"/>
      <c r="AEX72" s="361"/>
      <c r="AEY72" s="361"/>
      <c r="AEZ72" s="361"/>
      <c r="AFA72" s="361"/>
      <c r="AFB72" s="361"/>
      <c r="AFC72" s="361"/>
      <c r="AFD72" s="361"/>
      <c r="AFE72" s="361"/>
      <c r="AFF72" s="361"/>
      <c r="AFG72" s="361"/>
      <c r="AFH72" s="361"/>
      <c r="AFI72" s="361"/>
      <c r="AFJ72" s="361"/>
      <c r="AFK72" s="361"/>
      <c r="AFL72" s="361"/>
      <c r="AFM72" s="361"/>
      <c r="AFN72" s="361"/>
      <c r="AFO72" s="361"/>
      <c r="AFP72" s="361"/>
      <c r="AFQ72" s="361"/>
      <c r="AFR72" s="361"/>
      <c r="AFS72" s="361"/>
      <c r="AFT72" s="361"/>
      <c r="AFU72" s="361"/>
      <c r="AFV72" s="361"/>
      <c r="AFW72" s="361"/>
      <c r="AFX72" s="361"/>
      <c r="AFY72" s="361"/>
      <c r="AFZ72" s="361"/>
      <c r="AGA72" s="361"/>
      <c r="AGB72" s="361"/>
      <c r="AGC72" s="361"/>
      <c r="AGD72" s="361"/>
      <c r="AGE72" s="361"/>
      <c r="AGF72" s="361"/>
      <c r="AGG72" s="361"/>
      <c r="AGH72" s="361"/>
      <c r="AGI72" s="361"/>
      <c r="AGJ72" s="361"/>
      <c r="AGK72" s="361"/>
      <c r="AGL72" s="361"/>
      <c r="AGM72" s="361"/>
      <c r="AGN72" s="361"/>
      <c r="AGO72" s="361"/>
      <c r="AGP72" s="361"/>
      <c r="AGQ72" s="361"/>
      <c r="AGR72" s="361"/>
      <c r="AGS72" s="361"/>
      <c r="AGT72" s="361"/>
      <c r="AGU72" s="361"/>
      <c r="AGV72" s="361"/>
      <c r="AGW72" s="361"/>
      <c r="AGX72" s="361"/>
      <c r="AGY72" s="361"/>
      <c r="AGZ72" s="361"/>
      <c r="AHA72" s="361"/>
      <c r="AHB72" s="361"/>
      <c r="AHC72" s="361"/>
      <c r="AHD72" s="361"/>
      <c r="AHE72" s="361"/>
      <c r="AHF72" s="361"/>
      <c r="AHG72" s="361"/>
      <c r="AHH72" s="361"/>
      <c r="AHI72" s="361"/>
      <c r="AHJ72" s="361"/>
      <c r="AHK72" s="361"/>
      <c r="AHL72" s="361"/>
      <c r="AHM72" s="361"/>
      <c r="AHN72" s="361"/>
      <c r="AHO72" s="361"/>
      <c r="AHP72" s="361"/>
      <c r="AHQ72" s="361"/>
      <c r="AHR72" s="361"/>
      <c r="AHS72" s="361"/>
      <c r="AHT72" s="361"/>
      <c r="AHU72" s="361"/>
      <c r="AHV72" s="361"/>
      <c r="AHW72" s="361"/>
      <c r="AHX72" s="361"/>
      <c r="AHY72" s="361"/>
      <c r="AHZ72" s="361"/>
      <c r="AIA72" s="361"/>
      <c r="AIB72" s="361"/>
      <c r="AIC72" s="361"/>
      <c r="AID72" s="361"/>
      <c r="AIE72" s="361"/>
      <c r="AIF72" s="361"/>
      <c r="AIG72" s="361"/>
      <c r="AIH72" s="361"/>
      <c r="AII72" s="361"/>
      <c r="AIJ72" s="361"/>
      <c r="AIK72" s="361"/>
      <c r="AIL72" s="361"/>
      <c r="AIM72" s="361"/>
      <c r="AIN72" s="361"/>
      <c r="AIO72" s="361"/>
      <c r="AIP72" s="361"/>
      <c r="AIQ72" s="361"/>
      <c r="AIR72" s="361"/>
      <c r="AIS72" s="361"/>
      <c r="AIT72" s="361"/>
      <c r="AIU72" s="361"/>
      <c r="AIV72" s="361"/>
      <c r="AIW72" s="361"/>
      <c r="AIX72" s="361"/>
      <c r="AIY72" s="361"/>
      <c r="AIZ72" s="361"/>
      <c r="AJA72" s="361"/>
      <c r="AJB72" s="361"/>
      <c r="AJC72" s="361"/>
      <c r="AJD72" s="361"/>
      <c r="AJE72" s="361"/>
      <c r="AJF72" s="361"/>
      <c r="AJG72" s="361"/>
      <c r="AJH72" s="361"/>
      <c r="AJI72" s="361"/>
      <c r="AJJ72" s="361"/>
      <c r="AJK72" s="361"/>
      <c r="AJL72" s="361"/>
      <c r="AJM72" s="361"/>
      <c r="AJN72" s="361"/>
      <c r="AJO72" s="361"/>
      <c r="AJP72" s="361"/>
      <c r="AJQ72" s="361"/>
      <c r="AJR72" s="361"/>
      <c r="AJS72" s="361"/>
      <c r="AJT72" s="361"/>
      <c r="AJU72" s="361"/>
      <c r="AJV72" s="361"/>
      <c r="AJW72" s="361"/>
      <c r="AJX72" s="361"/>
      <c r="AJY72" s="361"/>
      <c r="AJZ72" s="361"/>
      <c r="AKA72" s="361"/>
      <c r="AKB72" s="361"/>
      <c r="AKC72" s="361"/>
      <c r="AKD72" s="361"/>
      <c r="AKE72" s="361"/>
      <c r="AKF72" s="361"/>
      <c r="AKG72" s="361"/>
      <c r="AKH72" s="361"/>
      <c r="AKI72" s="361"/>
      <c r="AKJ72" s="361"/>
      <c r="AKK72" s="361"/>
      <c r="AKL72" s="361"/>
      <c r="AKM72" s="361"/>
      <c r="AKN72" s="361"/>
      <c r="AKO72" s="361"/>
      <c r="AKP72" s="361"/>
      <c r="AKQ72" s="361"/>
      <c r="AKR72" s="361"/>
      <c r="AKS72" s="361"/>
      <c r="AKT72" s="361"/>
      <c r="AKU72" s="361"/>
      <c r="AKV72" s="361"/>
      <c r="AKW72" s="361"/>
      <c r="AKX72" s="361"/>
      <c r="AKY72" s="361"/>
      <c r="AKZ72" s="361"/>
      <c r="ALA72" s="361"/>
      <c r="ALB72" s="361"/>
      <c r="ALC72" s="361"/>
      <c r="ALD72" s="361"/>
      <c r="ALE72" s="361"/>
      <c r="ALF72" s="361"/>
      <c r="ALG72" s="361"/>
      <c r="ALH72" s="361"/>
      <c r="ALI72" s="361"/>
      <c r="ALJ72" s="361"/>
      <c r="ALK72" s="361"/>
      <c r="ALL72" s="361"/>
      <c r="ALM72" s="361"/>
      <c r="ALN72" s="361"/>
      <c r="ALO72" s="361"/>
      <c r="ALP72" s="361"/>
      <c r="ALQ72" s="361"/>
      <c r="ALR72" s="361"/>
      <c r="ALS72" s="361"/>
      <c r="ALT72" s="361"/>
      <c r="ALU72" s="361"/>
      <c r="ALV72" s="361"/>
      <c r="ALW72" s="361"/>
      <c r="ALX72" s="361"/>
      <c r="ALY72" s="361"/>
      <c r="ALZ72" s="361"/>
      <c r="AMA72" s="361"/>
      <c r="AMB72" s="361"/>
      <c r="AMC72" s="361"/>
      <c r="AMD72" s="361"/>
      <c r="AME72" s="361"/>
      <c r="AMF72" s="361"/>
      <c r="AMG72" s="361"/>
      <c r="AMH72" s="361"/>
      <c r="AMI72" s="361"/>
      <c r="AMJ72" s="361"/>
      <c r="AMK72" s="361"/>
      <c r="AML72" s="361"/>
      <c r="AMM72" s="361"/>
      <c r="AMN72" s="361"/>
      <c r="AMO72" s="361"/>
      <c r="AMP72" s="361"/>
      <c r="AMQ72" s="361"/>
      <c r="AMR72" s="361"/>
      <c r="AMS72" s="361"/>
      <c r="AMT72" s="361"/>
      <c r="AMU72" s="361"/>
      <c r="AMV72" s="361"/>
      <c r="AMW72" s="361"/>
      <c r="AMX72" s="361"/>
      <c r="AMY72" s="361"/>
      <c r="AMZ72" s="361"/>
      <c r="ANA72" s="361"/>
      <c r="ANB72" s="361"/>
      <c r="ANC72" s="361"/>
      <c r="AND72" s="361"/>
      <c r="ANE72" s="361"/>
      <c r="ANF72" s="361"/>
      <c r="ANG72" s="361"/>
      <c r="ANH72" s="361"/>
      <c r="ANI72" s="361"/>
      <c r="ANJ72" s="361"/>
      <c r="ANK72" s="361"/>
      <c r="ANL72" s="361"/>
      <c r="ANM72" s="361"/>
      <c r="ANN72" s="361"/>
      <c r="ANO72" s="361"/>
      <c r="ANP72" s="361"/>
      <c r="ANQ72" s="361"/>
      <c r="ANR72" s="361"/>
      <c r="ANS72" s="361"/>
      <c r="ANT72" s="361"/>
      <c r="ANU72" s="361"/>
      <c r="ANV72" s="361"/>
      <c r="ANW72" s="361"/>
      <c r="ANX72" s="361"/>
      <c r="ANY72" s="361"/>
      <c r="ANZ72" s="361"/>
      <c r="AOA72" s="361"/>
      <c r="AOB72" s="361"/>
      <c r="AOC72" s="361"/>
      <c r="AOD72" s="361"/>
      <c r="AOE72" s="361"/>
      <c r="AOF72" s="361"/>
      <c r="AOG72" s="361"/>
      <c r="AOH72" s="361"/>
      <c r="AOI72" s="361"/>
      <c r="AOJ72" s="361"/>
      <c r="AOK72" s="361"/>
      <c r="AOL72" s="361"/>
      <c r="AOM72" s="361"/>
      <c r="AON72" s="361"/>
      <c r="AOO72" s="361"/>
      <c r="AOP72" s="361"/>
      <c r="AOQ72" s="361"/>
      <c r="AOR72" s="361"/>
      <c r="AOS72" s="361"/>
      <c r="AOT72" s="361"/>
      <c r="AOU72" s="361"/>
      <c r="AOV72" s="361"/>
      <c r="AOW72" s="361"/>
      <c r="AOX72" s="361"/>
      <c r="AOY72" s="361"/>
      <c r="AOZ72" s="361"/>
      <c r="APA72" s="361"/>
      <c r="APB72" s="361"/>
      <c r="APC72" s="361"/>
      <c r="APD72" s="361"/>
      <c r="APE72" s="361"/>
      <c r="APF72" s="361"/>
      <c r="APG72" s="361"/>
      <c r="APH72" s="361"/>
      <c r="API72" s="361"/>
      <c r="APJ72" s="361"/>
      <c r="APK72" s="361"/>
      <c r="APL72" s="361"/>
      <c r="APM72" s="361"/>
      <c r="APN72" s="361"/>
      <c r="APO72" s="361"/>
      <c r="APP72" s="361"/>
      <c r="APQ72" s="361"/>
      <c r="APR72" s="361"/>
      <c r="APS72" s="361"/>
      <c r="APT72" s="361"/>
      <c r="APU72" s="361"/>
      <c r="APV72" s="361"/>
      <c r="APW72" s="361"/>
      <c r="APX72" s="361"/>
      <c r="APY72" s="361"/>
      <c r="APZ72" s="361"/>
      <c r="AQA72" s="361"/>
      <c r="AQB72" s="361"/>
      <c r="AQC72" s="361"/>
      <c r="AQD72" s="361"/>
      <c r="AQE72" s="361"/>
      <c r="AQF72" s="361"/>
      <c r="AQG72" s="361"/>
      <c r="AQH72" s="361"/>
      <c r="AQI72" s="361"/>
      <c r="AQJ72" s="361"/>
      <c r="AQK72" s="361"/>
      <c r="AQL72" s="361"/>
      <c r="AQM72" s="361"/>
      <c r="AQN72" s="361"/>
      <c r="AQO72" s="361"/>
      <c r="AQP72" s="361"/>
      <c r="AQQ72" s="361"/>
      <c r="AQR72" s="361"/>
      <c r="AQS72" s="361"/>
      <c r="AQT72" s="361"/>
      <c r="AQU72" s="361"/>
      <c r="AQV72" s="361"/>
      <c r="AQW72" s="361"/>
      <c r="AQX72" s="361"/>
      <c r="AQY72" s="361"/>
      <c r="AQZ72" s="361"/>
      <c r="ARA72" s="361"/>
      <c r="ARB72" s="361"/>
      <c r="ARC72" s="361"/>
      <c r="ARD72" s="361"/>
      <c r="ARE72" s="361"/>
      <c r="ARF72" s="361"/>
      <c r="ARG72" s="361"/>
      <c r="ARH72" s="361"/>
      <c r="ARI72" s="361"/>
      <c r="ARJ72" s="361"/>
      <c r="ARK72" s="361"/>
      <c r="ARL72" s="361"/>
      <c r="ARM72" s="361"/>
      <c r="ARN72" s="361"/>
      <c r="ARO72" s="361"/>
      <c r="ARP72" s="361"/>
      <c r="ARQ72" s="361"/>
      <c r="ARR72" s="361"/>
      <c r="ARS72" s="361"/>
      <c r="ART72" s="361"/>
      <c r="ARU72" s="361"/>
      <c r="ARV72" s="361"/>
      <c r="ARW72" s="361"/>
      <c r="ARX72" s="361"/>
      <c r="ARY72" s="361"/>
      <c r="ARZ72" s="361"/>
      <c r="ASA72" s="361"/>
      <c r="ASB72" s="361"/>
      <c r="ASC72" s="361"/>
      <c r="ASD72" s="361"/>
      <c r="ASE72" s="361"/>
      <c r="ASF72" s="361"/>
      <c r="ASG72" s="361"/>
      <c r="ASH72" s="361"/>
      <c r="ASI72" s="361"/>
      <c r="ASJ72" s="361"/>
      <c r="ASK72" s="361"/>
      <c r="ASL72" s="361"/>
      <c r="ASM72" s="361"/>
      <c r="ASN72" s="361"/>
      <c r="ASO72" s="361"/>
      <c r="ASP72" s="361"/>
      <c r="ASQ72" s="361"/>
      <c r="ASR72" s="361"/>
      <c r="ASS72" s="361"/>
      <c r="AST72" s="361"/>
      <c r="ASU72" s="361"/>
      <c r="ASV72" s="361"/>
      <c r="ASW72" s="361"/>
      <c r="ASX72" s="361"/>
      <c r="ASY72" s="361"/>
      <c r="ASZ72" s="361"/>
      <c r="ATA72" s="361"/>
      <c r="ATB72" s="361"/>
      <c r="ATC72" s="361"/>
      <c r="ATD72" s="361"/>
      <c r="ATE72" s="361"/>
      <c r="ATF72" s="361"/>
      <c r="ATG72" s="361"/>
      <c r="ATH72" s="361"/>
      <c r="ATI72" s="361"/>
      <c r="ATJ72" s="361"/>
      <c r="ATK72" s="361"/>
      <c r="ATL72" s="361"/>
      <c r="ATM72" s="361"/>
      <c r="ATN72" s="361"/>
      <c r="ATO72" s="361"/>
      <c r="ATP72" s="361"/>
      <c r="ATQ72" s="361"/>
      <c r="ATR72" s="361"/>
      <c r="ATS72" s="361"/>
      <c r="ATT72" s="361"/>
      <c r="ATU72" s="361"/>
      <c r="ATV72" s="361"/>
      <c r="ATW72" s="361"/>
      <c r="ATX72" s="361"/>
      <c r="ATY72" s="361"/>
      <c r="ATZ72" s="361"/>
      <c r="AUA72" s="361"/>
      <c r="AUB72" s="361"/>
      <c r="AUC72" s="361"/>
      <c r="AUD72" s="361"/>
      <c r="AUE72" s="361"/>
      <c r="AUF72" s="361"/>
      <c r="AUG72" s="361"/>
      <c r="AUH72" s="361"/>
      <c r="AUI72" s="361"/>
      <c r="AUJ72" s="361"/>
      <c r="AUK72" s="361"/>
      <c r="AUL72" s="361"/>
      <c r="AUM72" s="361"/>
      <c r="AUN72" s="361"/>
      <c r="AUO72" s="361"/>
      <c r="AUP72" s="361"/>
      <c r="AUQ72" s="361"/>
      <c r="AUR72" s="361"/>
      <c r="AUS72" s="361"/>
      <c r="AUT72" s="361"/>
      <c r="AUU72" s="361"/>
      <c r="AUV72" s="361"/>
      <c r="AUW72" s="361"/>
      <c r="AUX72" s="361"/>
      <c r="AUY72" s="361"/>
      <c r="AUZ72" s="361"/>
      <c r="AVA72" s="361"/>
      <c r="AVB72" s="361"/>
      <c r="AVC72" s="361"/>
      <c r="AVD72" s="361"/>
      <c r="AVE72" s="361"/>
      <c r="AVF72" s="361"/>
      <c r="AVG72" s="361"/>
      <c r="AVH72" s="361"/>
      <c r="AVI72" s="361"/>
      <c r="AVJ72" s="361"/>
      <c r="AVK72" s="361"/>
      <c r="AVL72" s="361"/>
      <c r="AVM72" s="361"/>
      <c r="AVN72" s="361"/>
      <c r="AVO72" s="361"/>
      <c r="AVP72" s="361"/>
      <c r="AVQ72" s="361"/>
      <c r="AVR72" s="361"/>
      <c r="AVS72" s="361"/>
      <c r="AVT72" s="361"/>
      <c r="AVU72" s="361"/>
      <c r="AVV72" s="361"/>
      <c r="AVW72" s="361"/>
      <c r="AVX72" s="361"/>
      <c r="AVY72" s="361"/>
      <c r="AVZ72" s="361"/>
      <c r="AWA72" s="361"/>
      <c r="AWB72" s="361"/>
      <c r="AWC72" s="361"/>
      <c r="AWD72" s="361"/>
      <c r="AWE72" s="361"/>
      <c r="AWF72" s="361"/>
      <c r="AWG72" s="361"/>
      <c r="AWH72" s="361"/>
      <c r="AWI72" s="361"/>
      <c r="AWJ72" s="361"/>
      <c r="AWK72" s="361"/>
      <c r="AWL72" s="361"/>
      <c r="AWM72" s="361"/>
      <c r="AWN72" s="361"/>
      <c r="AWO72" s="361"/>
      <c r="AWP72" s="361"/>
      <c r="AWQ72" s="361"/>
      <c r="AWR72" s="361"/>
      <c r="AWS72" s="361"/>
      <c r="AWT72" s="361"/>
      <c r="AWU72" s="361"/>
      <c r="AWV72" s="361"/>
      <c r="AWW72" s="361"/>
      <c r="AWX72" s="361"/>
      <c r="AWY72" s="361"/>
      <c r="AWZ72" s="361"/>
      <c r="AXA72" s="361"/>
      <c r="AXB72" s="361"/>
      <c r="AXC72" s="361"/>
      <c r="AXD72" s="361"/>
      <c r="AXE72" s="361"/>
      <c r="AXF72" s="361"/>
      <c r="AXG72" s="361"/>
      <c r="AXH72" s="361"/>
      <c r="AXI72" s="361"/>
      <c r="AXJ72" s="361"/>
      <c r="AXK72" s="361"/>
      <c r="AXL72" s="361"/>
      <c r="AXM72" s="361"/>
      <c r="AXN72" s="361"/>
      <c r="AXO72" s="361"/>
      <c r="AXP72" s="361"/>
      <c r="AXQ72" s="361"/>
      <c r="AXR72" s="361"/>
      <c r="AXS72" s="361"/>
      <c r="AXT72" s="361"/>
      <c r="AXU72" s="361"/>
      <c r="AXV72" s="361"/>
      <c r="AXW72" s="361"/>
      <c r="AXX72" s="361"/>
      <c r="AXY72" s="361"/>
      <c r="AXZ72" s="361"/>
      <c r="AYA72" s="361"/>
      <c r="AYB72" s="361"/>
      <c r="AYC72" s="361"/>
      <c r="AYD72" s="361"/>
      <c r="AYE72" s="361"/>
      <c r="AYF72" s="361"/>
      <c r="AYG72" s="361"/>
      <c r="AYH72" s="361"/>
      <c r="AYI72" s="361"/>
      <c r="AYJ72" s="361"/>
      <c r="AYK72" s="361"/>
      <c r="AYL72" s="361"/>
      <c r="AYM72" s="361"/>
      <c r="AYN72" s="361"/>
      <c r="AYO72" s="361"/>
      <c r="AYP72" s="361"/>
      <c r="AYQ72" s="361"/>
      <c r="AYR72" s="361"/>
      <c r="AYS72" s="361"/>
      <c r="AYT72" s="361"/>
      <c r="AYU72" s="361"/>
      <c r="AYV72" s="361"/>
      <c r="AYW72" s="361"/>
      <c r="AYX72" s="361"/>
      <c r="AYY72" s="361"/>
      <c r="AYZ72" s="361"/>
      <c r="AZA72" s="361"/>
      <c r="AZB72" s="361"/>
      <c r="AZC72" s="361"/>
      <c r="AZD72" s="361"/>
      <c r="AZE72" s="361"/>
      <c r="AZF72" s="361"/>
      <c r="AZG72" s="361"/>
      <c r="AZH72" s="361"/>
      <c r="AZI72" s="361"/>
      <c r="AZJ72" s="361"/>
      <c r="AZK72" s="361"/>
      <c r="AZL72" s="361"/>
      <c r="AZM72" s="361"/>
      <c r="AZN72" s="361"/>
      <c r="AZO72" s="361"/>
      <c r="AZP72" s="361"/>
      <c r="AZQ72" s="361"/>
      <c r="AZR72" s="361"/>
      <c r="AZS72" s="361"/>
      <c r="AZT72" s="361"/>
      <c r="AZU72" s="361"/>
      <c r="AZV72" s="361"/>
      <c r="AZW72" s="361"/>
      <c r="AZX72" s="361"/>
      <c r="AZY72" s="361"/>
      <c r="AZZ72" s="361"/>
      <c r="BAA72" s="361"/>
      <c r="BAB72" s="361"/>
      <c r="BAC72" s="361"/>
      <c r="BAD72" s="361"/>
      <c r="BAE72" s="361"/>
      <c r="BAF72" s="361"/>
      <c r="BAG72" s="361"/>
      <c r="BAH72" s="361"/>
      <c r="BAI72" s="361"/>
      <c r="BAJ72" s="361"/>
      <c r="BAK72" s="361"/>
      <c r="BAL72" s="361"/>
      <c r="BAM72" s="361"/>
      <c r="BAN72" s="361"/>
      <c r="BAO72" s="361"/>
      <c r="BAP72" s="361"/>
      <c r="BAQ72" s="361"/>
      <c r="BAR72" s="361"/>
      <c r="BAS72" s="361"/>
      <c r="BAT72" s="361"/>
      <c r="BAU72" s="361"/>
      <c r="BAV72" s="361"/>
      <c r="BAW72" s="361"/>
      <c r="BAX72" s="361"/>
      <c r="BAY72" s="361"/>
      <c r="BAZ72" s="361"/>
      <c r="BBA72" s="361"/>
      <c r="BBB72" s="361"/>
      <c r="BBC72" s="361"/>
      <c r="BBD72" s="361"/>
      <c r="BBE72" s="361"/>
      <c r="BBF72" s="361"/>
      <c r="BBG72" s="361"/>
      <c r="BBH72" s="361"/>
      <c r="BBI72" s="361"/>
      <c r="BBJ72" s="361"/>
      <c r="BBK72" s="361"/>
      <c r="BBL72" s="361"/>
      <c r="BBM72" s="361"/>
      <c r="BBN72" s="361"/>
      <c r="BBO72" s="361"/>
      <c r="BBP72" s="361"/>
      <c r="BBQ72" s="361"/>
      <c r="BBR72" s="361"/>
      <c r="BBS72" s="361"/>
      <c r="BBT72" s="361"/>
      <c r="BBU72" s="361"/>
      <c r="BBV72" s="361"/>
      <c r="BBW72" s="361"/>
      <c r="BBX72" s="361"/>
      <c r="BBY72" s="361"/>
      <c r="BBZ72" s="361"/>
      <c r="BCA72" s="361"/>
      <c r="BCB72" s="361"/>
      <c r="BCC72" s="361"/>
      <c r="BCD72" s="361"/>
      <c r="BCE72" s="361"/>
      <c r="BCF72" s="361"/>
      <c r="BCG72" s="361"/>
      <c r="BCH72" s="361"/>
      <c r="BCI72" s="361"/>
      <c r="BCJ72" s="361"/>
      <c r="BCK72" s="361"/>
      <c r="BCL72" s="361"/>
      <c r="BCM72" s="361"/>
      <c r="BCN72" s="361"/>
      <c r="BCO72" s="361"/>
      <c r="BCP72" s="361"/>
      <c r="BCQ72" s="361"/>
      <c r="BCR72" s="361"/>
      <c r="BCS72" s="361"/>
      <c r="BCT72" s="361"/>
      <c r="BCU72" s="361"/>
      <c r="BCV72" s="361"/>
      <c r="BCW72" s="361"/>
      <c r="BCX72" s="361"/>
      <c r="BCY72" s="361"/>
      <c r="BCZ72" s="361"/>
      <c r="BDA72" s="361"/>
      <c r="BDB72" s="361"/>
      <c r="BDC72" s="361"/>
      <c r="BDD72" s="361"/>
      <c r="BDE72" s="361"/>
      <c r="BDF72" s="361"/>
      <c r="BDG72" s="361"/>
      <c r="BDH72" s="361"/>
      <c r="BDI72" s="361"/>
      <c r="BDJ72" s="361"/>
      <c r="BDK72" s="361"/>
      <c r="BDL72" s="361"/>
      <c r="BDM72" s="361"/>
      <c r="BDN72" s="361"/>
      <c r="BDO72" s="361"/>
      <c r="BDP72" s="361"/>
      <c r="BDQ72" s="361"/>
      <c r="BDR72" s="361"/>
      <c r="BDS72" s="361"/>
      <c r="BDT72" s="361"/>
      <c r="BDU72" s="361"/>
      <c r="BDV72" s="361"/>
      <c r="BDW72" s="361"/>
      <c r="BDX72" s="361"/>
      <c r="BDY72" s="361"/>
      <c r="BDZ72" s="361"/>
      <c r="BEA72" s="361"/>
      <c r="BEB72" s="361"/>
      <c r="BEC72" s="361"/>
      <c r="BED72" s="361"/>
      <c r="BEE72" s="361"/>
      <c r="BEF72" s="361"/>
      <c r="BEG72" s="361"/>
      <c r="BEH72" s="361"/>
      <c r="BEI72" s="361"/>
      <c r="BEJ72" s="361"/>
      <c r="BEK72" s="361"/>
      <c r="BEL72" s="361"/>
      <c r="BEM72" s="361"/>
      <c r="BEN72" s="361"/>
      <c r="BEO72" s="361"/>
      <c r="BEP72" s="361"/>
      <c r="BEQ72" s="361"/>
      <c r="BER72" s="361"/>
      <c r="BES72" s="361"/>
      <c r="BET72" s="361"/>
      <c r="BEU72" s="361"/>
      <c r="BEV72" s="361"/>
      <c r="BEW72" s="361"/>
      <c r="BEX72" s="361"/>
      <c r="BEY72" s="361"/>
      <c r="BEZ72" s="361"/>
      <c r="BFA72" s="361"/>
      <c r="BFB72" s="361"/>
      <c r="BFC72" s="361"/>
      <c r="BFD72" s="361"/>
      <c r="BFE72" s="361"/>
      <c r="BFF72" s="361"/>
      <c r="BFG72" s="361"/>
      <c r="BFH72" s="361"/>
      <c r="BFI72" s="361"/>
      <c r="BFJ72" s="361"/>
      <c r="BFK72" s="361"/>
      <c r="BFL72" s="361"/>
      <c r="BFM72" s="361"/>
      <c r="BFN72" s="361"/>
      <c r="BFO72" s="361"/>
      <c r="BFP72" s="361"/>
      <c r="BFQ72" s="361"/>
      <c r="BFR72" s="361"/>
      <c r="BFS72" s="361"/>
      <c r="BFT72" s="361"/>
      <c r="BFU72" s="361"/>
      <c r="BFV72" s="361"/>
      <c r="BFW72" s="361"/>
      <c r="BFX72" s="361"/>
      <c r="BFY72" s="361"/>
      <c r="BFZ72" s="361"/>
      <c r="BGA72" s="361"/>
      <c r="BGB72" s="361"/>
      <c r="BGC72" s="361"/>
      <c r="BGD72" s="361"/>
      <c r="BGE72" s="361"/>
      <c r="BGF72" s="361"/>
      <c r="BGG72" s="361"/>
      <c r="BGH72" s="361"/>
      <c r="BGI72" s="361"/>
      <c r="BGJ72" s="361"/>
      <c r="BGK72" s="361"/>
      <c r="BGL72" s="361"/>
      <c r="BGM72" s="361"/>
      <c r="BGN72" s="361"/>
      <c r="BGO72" s="361"/>
      <c r="BGP72" s="361"/>
      <c r="BGQ72" s="361"/>
      <c r="BGR72" s="361"/>
      <c r="BGS72" s="361"/>
      <c r="BGT72" s="361"/>
      <c r="BGU72" s="361"/>
      <c r="BGV72" s="361"/>
      <c r="BGW72" s="361"/>
      <c r="BGX72" s="361"/>
      <c r="BGY72" s="361"/>
      <c r="BGZ72" s="361"/>
      <c r="BHA72" s="361"/>
      <c r="BHB72" s="361"/>
      <c r="BHC72" s="361"/>
      <c r="BHD72" s="361"/>
      <c r="BHE72" s="361"/>
      <c r="BHF72" s="361"/>
      <c r="BHG72" s="361"/>
      <c r="BHH72" s="361"/>
      <c r="BHI72" s="361"/>
      <c r="BHJ72" s="361"/>
      <c r="BHK72" s="361"/>
      <c r="BHL72" s="361"/>
      <c r="BHM72" s="361"/>
      <c r="BHN72" s="361"/>
      <c r="BHO72" s="361"/>
      <c r="BHP72" s="361"/>
      <c r="BHQ72" s="361"/>
      <c r="BHR72" s="361"/>
      <c r="BHS72" s="361"/>
      <c r="BHT72" s="361"/>
      <c r="BHU72" s="361"/>
      <c r="BHV72" s="361"/>
      <c r="BHW72" s="361"/>
      <c r="BHX72" s="361"/>
      <c r="BHY72" s="361"/>
      <c r="BHZ72" s="361"/>
      <c r="BIA72" s="361"/>
      <c r="BIB72" s="361"/>
      <c r="BIC72" s="361"/>
      <c r="BID72" s="361"/>
      <c r="BIE72" s="361"/>
      <c r="BIF72" s="361"/>
      <c r="BIG72" s="361"/>
      <c r="BIH72" s="361"/>
      <c r="BII72" s="361"/>
      <c r="BIJ72" s="361"/>
      <c r="BIK72" s="361"/>
      <c r="BIL72" s="361"/>
      <c r="BIM72" s="361"/>
      <c r="BIN72" s="361"/>
      <c r="BIO72" s="361"/>
      <c r="BIP72" s="361"/>
      <c r="BIQ72" s="361"/>
      <c r="BIR72" s="361"/>
      <c r="BIS72" s="361"/>
      <c r="BIT72" s="361"/>
      <c r="BIU72" s="361"/>
      <c r="BIV72" s="361"/>
      <c r="BIW72" s="361"/>
      <c r="BIX72" s="361"/>
      <c r="BIY72" s="361"/>
      <c r="BIZ72" s="361"/>
      <c r="BJA72" s="361"/>
      <c r="BJB72" s="361"/>
      <c r="BJC72" s="361"/>
      <c r="BJD72" s="361"/>
      <c r="BJE72" s="361"/>
      <c r="BJF72" s="361"/>
      <c r="BJG72" s="361"/>
      <c r="BJH72" s="361"/>
      <c r="BJI72" s="361"/>
      <c r="BJJ72" s="361"/>
      <c r="BJK72" s="361"/>
      <c r="BJL72" s="361"/>
      <c r="BJM72" s="361"/>
      <c r="BJN72" s="361"/>
      <c r="BJO72" s="361"/>
      <c r="BJP72" s="361"/>
      <c r="BJQ72" s="361"/>
      <c r="BJR72" s="361"/>
      <c r="BJS72" s="361"/>
      <c r="BJT72" s="361"/>
      <c r="BJU72" s="361"/>
      <c r="BJV72" s="361"/>
      <c r="BJW72" s="361"/>
      <c r="BJX72" s="361"/>
      <c r="BJY72" s="361"/>
      <c r="BJZ72" s="361"/>
      <c r="BKA72" s="361"/>
      <c r="BKB72" s="361"/>
      <c r="BKC72" s="361"/>
      <c r="BKD72" s="361"/>
      <c r="BKE72" s="361"/>
      <c r="BKF72" s="361"/>
      <c r="BKG72" s="361"/>
      <c r="BKH72" s="361"/>
      <c r="BKI72" s="361"/>
      <c r="BKJ72" s="361"/>
      <c r="BKK72" s="361"/>
      <c r="BKL72" s="361"/>
      <c r="BKM72" s="361"/>
      <c r="BKN72" s="361"/>
      <c r="BKO72" s="361"/>
      <c r="BKP72" s="361"/>
      <c r="BKQ72" s="361"/>
      <c r="BKR72" s="361"/>
      <c r="BKS72" s="361"/>
      <c r="BKT72" s="361"/>
      <c r="BKU72" s="361"/>
      <c r="BKV72" s="361"/>
      <c r="BKW72" s="361"/>
      <c r="BKX72" s="361"/>
      <c r="BKY72" s="361"/>
      <c r="BKZ72" s="361"/>
      <c r="BLA72" s="361"/>
      <c r="BLB72" s="361"/>
      <c r="BLC72" s="361"/>
      <c r="BLD72" s="361"/>
      <c r="BLE72" s="361"/>
      <c r="BLF72" s="361"/>
      <c r="BLG72" s="361"/>
      <c r="BLH72" s="361"/>
      <c r="BLI72" s="361"/>
      <c r="BLJ72" s="361"/>
      <c r="BLK72" s="361"/>
      <c r="BLL72" s="361"/>
      <c r="BLM72" s="361"/>
      <c r="BLN72" s="361"/>
      <c r="BLO72" s="361"/>
      <c r="BLP72" s="361"/>
      <c r="BLQ72" s="361"/>
      <c r="BLR72" s="361"/>
      <c r="BLS72" s="361"/>
      <c r="BLT72" s="361"/>
      <c r="BLU72" s="361"/>
      <c r="BLV72" s="361"/>
      <c r="BLW72" s="361"/>
      <c r="BLX72" s="361"/>
      <c r="BLY72" s="361"/>
      <c r="BLZ72" s="361"/>
      <c r="BMA72" s="361"/>
      <c r="BMB72" s="361"/>
      <c r="BMC72" s="361"/>
      <c r="BMD72" s="361"/>
      <c r="BME72" s="361"/>
      <c r="BMF72" s="361"/>
      <c r="BMG72" s="361"/>
      <c r="BMH72" s="361"/>
      <c r="BMI72" s="361"/>
      <c r="BMJ72" s="361"/>
      <c r="BMK72" s="361"/>
      <c r="BML72" s="361"/>
      <c r="BMM72" s="361"/>
      <c r="BMN72" s="361"/>
      <c r="BMO72" s="361"/>
      <c r="BMP72" s="361"/>
      <c r="BMQ72" s="361"/>
      <c r="BMR72" s="361"/>
      <c r="BMS72" s="361"/>
      <c r="BMT72" s="361"/>
      <c r="BMU72" s="361"/>
      <c r="BMV72" s="361"/>
      <c r="BMW72" s="361"/>
      <c r="BMX72" s="361"/>
      <c r="BMY72" s="361"/>
      <c r="BMZ72" s="361"/>
      <c r="BNA72" s="361"/>
      <c r="BNB72" s="361"/>
      <c r="BNC72" s="361"/>
      <c r="BND72" s="361"/>
      <c r="BNE72" s="361"/>
      <c r="BNF72" s="361"/>
      <c r="BNG72" s="361"/>
      <c r="BNH72" s="361"/>
      <c r="BNI72" s="361"/>
      <c r="BNJ72" s="361"/>
      <c r="BNK72" s="361"/>
      <c r="BNL72" s="361"/>
      <c r="BNM72" s="361"/>
      <c r="BNN72" s="361"/>
      <c r="BNO72" s="361"/>
      <c r="BNP72" s="361"/>
      <c r="BNQ72" s="361"/>
      <c r="BNR72" s="361"/>
      <c r="BNS72" s="361"/>
      <c r="BNT72" s="361"/>
      <c r="BNU72" s="361"/>
      <c r="BNV72" s="361"/>
      <c r="BNW72" s="361"/>
      <c r="BNX72" s="361"/>
      <c r="BNY72" s="361"/>
      <c r="BNZ72" s="361"/>
      <c r="BOA72" s="361"/>
      <c r="BOB72" s="361"/>
      <c r="BOC72" s="361"/>
      <c r="BOD72" s="361"/>
      <c r="BOE72" s="361"/>
      <c r="BOF72" s="361"/>
      <c r="BOG72" s="361"/>
      <c r="BOH72" s="361"/>
      <c r="BOI72" s="361"/>
      <c r="BOJ72" s="361"/>
      <c r="BOK72" s="361"/>
      <c r="BOL72" s="361"/>
      <c r="BOM72" s="361"/>
      <c r="BON72" s="361"/>
      <c r="BOO72" s="361"/>
      <c r="BOP72" s="361"/>
      <c r="BOQ72" s="361"/>
      <c r="BOR72" s="361"/>
      <c r="BOS72" s="361"/>
      <c r="BOT72" s="361"/>
      <c r="BOU72" s="361"/>
      <c r="BOV72" s="361"/>
      <c r="BOW72" s="361"/>
      <c r="BOX72" s="361"/>
      <c r="BOY72" s="361"/>
      <c r="BOZ72" s="361"/>
      <c r="BPA72" s="361"/>
      <c r="BPB72" s="361"/>
      <c r="BPC72" s="361"/>
      <c r="BPD72" s="361"/>
      <c r="BPE72" s="361"/>
      <c r="BPF72" s="361"/>
      <c r="BPG72" s="361"/>
      <c r="BPH72" s="361"/>
      <c r="BPI72" s="361"/>
      <c r="BPJ72" s="361"/>
      <c r="BPK72" s="361"/>
      <c r="BPL72" s="361"/>
      <c r="BPM72" s="361"/>
      <c r="BPN72" s="361"/>
      <c r="BPO72" s="361"/>
      <c r="BPP72" s="361"/>
      <c r="BPQ72" s="361"/>
      <c r="BPR72" s="361"/>
      <c r="BPS72" s="361"/>
      <c r="BPT72" s="361"/>
      <c r="BPU72" s="361"/>
      <c r="BPV72" s="361"/>
      <c r="BPW72" s="361"/>
      <c r="BPX72" s="361"/>
      <c r="BPY72" s="361"/>
      <c r="BPZ72" s="361"/>
      <c r="BQA72" s="361"/>
      <c r="BQB72" s="361"/>
      <c r="BQC72" s="361"/>
      <c r="BQD72" s="361"/>
      <c r="BQE72" s="361"/>
      <c r="BQF72" s="361"/>
      <c r="BQG72" s="361"/>
      <c r="BQH72" s="361"/>
      <c r="BQI72" s="361"/>
      <c r="BQJ72" s="361"/>
      <c r="BQK72" s="361"/>
      <c r="BQL72" s="361"/>
      <c r="BQM72" s="361"/>
      <c r="BQN72" s="361"/>
      <c r="BQO72" s="361"/>
      <c r="BQP72" s="361"/>
      <c r="BQQ72" s="361"/>
      <c r="BQR72" s="361"/>
      <c r="BQS72" s="361"/>
      <c r="BQT72" s="361"/>
      <c r="BQU72" s="361"/>
      <c r="BQV72" s="361"/>
      <c r="BQW72" s="361"/>
      <c r="BQX72" s="361"/>
      <c r="BQY72" s="361"/>
      <c r="BQZ72" s="361"/>
      <c r="BRA72" s="361"/>
      <c r="BRB72" s="361"/>
      <c r="BRC72" s="361"/>
      <c r="BRD72" s="361"/>
      <c r="BRE72" s="361"/>
      <c r="BRF72" s="361"/>
      <c r="BRG72" s="361"/>
      <c r="BRH72" s="361"/>
      <c r="BRI72" s="361"/>
      <c r="BRJ72" s="361"/>
      <c r="BRK72" s="361"/>
      <c r="BRL72" s="361"/>
      <c r="BRM72" s="361"/>
      <c r="BRN72" s="361"/>
      <c r="BRO72" s="361"/>
      <c r="BRP72" s="361"/>
      <c r="BRQ72" s="361"/>
      <c r="BRR72" s="361"/>
      <c r="BRS72" s="361"/>
      <c r="BRT72" s="361"/>
      <c r="BRU72" s="361"/>
      <c r="BRV72" s="361"/>
      <c r="BRW72" s="361"/>
      <c r="BRX72" s="361"/>
      <c r="BRY72" s="361"/>
      <c r="BRZ72" s="361"/>
      <c r="BSA72" s="361"/>
      <c r="BSB72" s="361"/>
      <c r="BSC72" s="361"/>
      <c r="BSD72" s="361"/>
      <c r="BSE72" s="361"/>
      <c r="BSF72" s="361"/>
      <c r="BSG72" s="361"/>
      <c r="BSH72" s="361"/>
      <c r="BSI72" s="361"/>
      <c r="BSJ72" s="361"/>
      <c r="BSK72" s="361"/>
      <c r="BSL72" s="361"/>
      <c r="BSM72" s="361"/>
      <c r="BSN72" s="361"/>
      <c r="BSO72" s="361"/>
      <c r="BSP72" s="361"/>
      <c r="BSQ72" s="361"/>
      <c r="BSR72" s="361"/>
      <c r="BSS72" s="361"/>
      <c r="BST72" s="361"/>
      <c r="BSU72" s="361"/>
      <c r="BSV72" s="361"/>
      <c r="BSW72" s="361"/>
      <c r="BSX72" s="361"/>
      <c r="BSY72" s="361"/>
      <c r="BSZ72" s="361"/>
      <c r="BTA72" s="361"/>
      <c r="BTB72" s="361"/>
      <c r="BTC72" s="361"/>
      <c r="BTD72" s="361"/>
      <c r="BTE72" s="361"/>
      <c r="BTF72" s="361"/>
      <c r="BTG72" s="361"/>
      <c r="BTH72" s="361"/>
      <c r="BTI72" s="361"/>
      <c r="BTJ72" s="361"/>
      <c r="BTK72" s="361"/>
      <c r="BTL72" s="361"/>
      <c r="BTM72" s="361"/>
      <c r="BTN72" s="361"/>
      <c r="BTO72" s="361"/>
      <c r="BTP72" s="361"/>
      <c r="BTQ72" s="361"/>
      <c r="BTR72" s="361"/>
      <c r="BTS72" s="361"/>
      <c r="BTT72" s="361"/>
      <c r="BTU72" s="361"/>
      <c r="BTV72" s="361"/>
      <c r="BTW72" s="361"/>
      <c r="BTX72" s="361"/>
      <c r="BTY72" s="361"/>
      <c r="BTZ72" s="361"/>
      <c r="BUA72" s="361"/>
      <c r="BUB72" s="361"/>
      <c r="BUC72" s="361"/>
      <c r="BUD72" s="361"/>
      <c r="BUE72" s="361"/>
      <c r="BUF72" s="361"/>
      <c r="BUG72" s="361"/>
      <c r="BUH72" s="361"/>
      <c r="BUI72" s="361"/>
      <c r="BUJ72" s="361"/>
      <c r="BUK72" s="361"/>
      <c r="BUL72" s="361"/>
      <c r="BUM72" s="361"/>
      <c r="BUN72" s="361"/>
      <c r="BUO72" s="361"/>
      <c r="BUP72" s="361"/>
      <c r="BUQ72" s="361"/>
      <c r="BUR72" s="361"/>
      <c r="BUS72" s="361"/>
      <c r="BUT72" s="361"/>
      <c r="BUU72" s="361"/>
      <c r="BUV72" s="361"/>
      <c r="BUW72" s="361"/>
      <c r="BUX72" s="361"/>
      <c r="BUY72" s="361"/>
      <c r="BUZ72" s="361"/>
      <c r="BVA72" s="361"/>
      <c r="BVB72" s="361"/>
      <c r="BVC72" s="361"/>
      <c r="BVD72" s="361"/>
      <c r="BVE72" s="361"/>
      <c r="BVF72" s="361"/>
      <c r="BVG72" s="361"/>
      <c r="BVH72" s="361"/>
      <c r="BVI72" s="361"/>
      <c r="BVJ72" s="361"/>
      <c r="BVK72" s="361"/>
      <c r="BVL72" s="361"/>
      <c r="BVM72" s="361"/>
      <c r="BVN72" s="361"/>
      <c r="BVO72" s="361"/>
      <c r="BVP72" s="361"/>
      <c r="BVQ72" s="361"/>
      <c r="BVR72" s="361"/>
      <c r="BVS72" s="361"/>
      <c r="BVT72" s="361"/>
      <c r="BVU72" s="361"/>
      <c r="BVV72" s="361"/>
      <c r="BVW72" s="361"/>
      <c r="BVX72" s="361"/>
      <c r="BVY72" s="361"/>
      <c r="BVZ72" s="361"/>
      <c r="BWA72" s="361"/>
      <c r="BWB72" s="361"/>
      <c r="BWC72" s="361"/>
      <c r="BWD72" s="361"/>
      <c r="BWE72" s="361"/>
      <c r="BWF72" s="361"/>
      <c r="BWG72" s="361"/>
      <c r="BWH72" s="361"/>
      <c r="BWI72" s="361"/>
      <c r="BWJ72" s="361"/>
      <c r="BWK72" s="361"/>
      <c r="BWL72" s="361"/>
      <c r="BWM72" s="361"/>
      <c r="BWN72" s="361"/>
      <c r="BWO72" s="361"/>
      <c r="BWP72" s="361"/>
      <c r="BWQ72" s="361"/>
      <c r="BWR72" s="361"/>
      <c r="BWS72" s="361"/>
      <c r="BWT72" s="361"/>
      <c r="BWU72" s="361"/>
      <c r="BWV72" s="361"/>
      <c r="BWW72" s="361"/>
      <c r="BWX72" s="361"/>
      <c r="BWY72" s="361"/>
      <c r="BWZ72" s="361"/>
      <c r="BXA72" s="361"/>
      <c r="BXB72" s="361"/>
      <c r="BXC72" s="361"/>
      <c r="BXD72" s="361"/>
      <c r="BXE72" s="361"/>
      <c r="BXF72" s="361"/>
      <c r="BXG72" s="361"/>
      <c r="BXH72" s="361"/>
      <c r="BXI72" s="361"/>
      <c r="BXJ72" s="361"/>
      <c r="BXK72" s="361"/>
      <c r="BXL72" s="361"/>
      <c r="BXM72" s="361"/>
      <c r="BXN72" s="361"/>
      <c r="BXO72" s="361"/>
      <c r="BXP72" s="361"/>
      <c r="BXQ72" s="361"/>
      <c r="BXR72" s="361"/>
      <c r="BXS72" s="361"/>
      <c r="BXT72" s="361"/>
      <c r="BXU72" s="361"/>
      <c r="BXV72" s="361"/>
      <c r="BXW72" s="361"/>
      <c r="BXX72" s="361"/>
      <c r="BXY72" s="361"/>
      <c r="BXZ72" s="361"/>
      <c r="BYA72" s="361"/>
      <c r="BYB72" s="361"/>
      <c r="BYC72" s="361"/>
      <c r="BYD72" s="361"/>
      <c r="BYE72" s="361"/>
      <c r="BYF72" s="361"/>
      <c r="BYG72" s="361"/>
      <c r="BYH72" s="361"/>
      <c r="BYI72" s="361"/>
      <c r="BYJ72" s="361"/>
      <c r="BYK72" s="361"/>
      <c r="BYL72" s="361"/>
      <c r="BYM72" s="361"/>
      <c r="BYN72" s="361"/>
      <c r="BYO72" s="361"/>
      <c r="BYP72" s="361"/>
      <c r="BYQ72" s="361"/>
      <c r="BYR72" s="361"/>
      <c r="BYS72" s="361"/>
      <c r="BYT72" s="361"/>
      <c r="BYU72" s="361"/>
      <c r="BYV72" s="361"/>
      <c r="BYW72" s="361"/>
      <c r="BYX72" s="361"/>
      <c r="BYY72" s="361"/>
      <c r="BYZ72" s="361"/>
      <c r="BZA72" s="361"/>
      <c r="BZB72" s="361"/>
      <c r="BZC72" s="361"/>
      <c r="BZD72" s="361"/>
      <c r="BZE72" s="361"/>
      <c r="BZF72" s="361"/>
      <c r="BZG72" s="361"/>
      <c r="BZH72" s="361"/>
      <c r="BZI72" s="361"/>
      <c r="BZJ72" s="361"/>
      <c r="BZK72" s="361"/>
      <c r="BZL72" s="361"/>
      <c r="BZM72" s="361"/>
      <c r="BZN72" s="361"/>
      <c r="BZO72" s="361"/>
      <c r="BZP72" s="361"/>
      <c r="BZQ72" s="361"/>
      <c r="BZR72" s="361"/>
      <c r="BZS72" s="361"/>
      <c r="BZT72" s="361"/>
      <c r="BZU72" s="361"/>
      <c r="BZV72" s="361"/>
      <c r="BZW72" s="361"/>
      <c r="BZX72" s="361"/>
      <c r="BZY72" s="361"/>
      <c r="BZZ72" s="361"/>
      <c r="CAA72" s="361"/>
      <c r="CAB72" s="361"/>
      <c r="CAC72" s="361"/>
      <c r="CAD72" s="361"/>
      <c r="CAE72" s="361"/>
      <c r="CAF72" s="361"/>
      <c r="CAG72" s="361"/>
      <c r="CAH72" s="361"/>
      <c r="CAI72" s="361"/>
      <c r="CAJ72" s="361"/>
      <c r="CAK72" s="361"/>
      <c r="CAL72" s="361"/>
      <c r="CAM72" s="361"/>
      <c r="CAN72" s="361"/>
      <c r="CAO72" s="361"/>
      <c r="CAP72" s="361"/>
      <c r="CAQ72" s="361"/>
      <c r="CAR72" s="361"/>
      <c r="CAS72" s="361"/>
      <c r="CAT72" s="361"/>
      <c r="CAU72" s="361"/>
      <c r="CAV72" s="361"/>
      <c r="CAW72" s="361"/>
      <c r="CAX72" s="361"/>
      <c r="CAY72" s="361"/>
      <c r="CAZ72" s="361"/>
      <c r="CBA72" s="361"/>
      <c r="CBB72" s="361"/>
      <c r="CBC72" s="361"/>
      <c r="CBD72" s="361"/>
      <c r="CBE72" s="361"/>
      <c r="CBF72" s="361"/>
      <c r="CBG72" s="361"/>
      <c r="CBH72" s="361"/>
      <c r="CBI72" s="361"/>
      <c r="CBJ72" s="361"/>
      <c r="CBK72" s="361"/>
      <c r="CBL72" s="361"/>
      <c r="CBM72" s="361"/>
      <c r="CBN72" s="361"/>
      <c r="CBO72" s="361"/>
      <c r="CBP72" s="361"/>
      <c r="CBQ72" s="361"/>
      <c r="CBR72" s="361"/>
      <c r="CBS72" s="361"/>
      <c r="CBT72" s="361"/>
      <c r="CBU72" s="361"/>
      <c r="CBV72" s="361"/>
      <c r="CBW72" s="361"/>
      <c r="CBX72" s="361"/>
      <c r="CBY72" s="361"/>
      <c r="CBZ72" s="361"/>
      <c r="CCA72" s="361"/>
      <c r="CCB72" s="361"/>
      <c r="CCC72" s="361"/>
      <c r="CCD72" s="361"/>
      <c r="CCE72" s="361"/>
      <c r="CCF72" s="361"/>
      <c r="CCG72" s="361"/>
      <c r="CCH72" s="361"/>
      <c r="CCI72" s="361"/>
      <c r="CCJ72" s="361"/>
      <c r="CCK72" s="361"/>
      <c r="CCL72" s="361"/>
      <c r="CCM72" s="361"/>
      <c r="CCN72" s="361"/>
      <c r="CCO72" s="361"/>
      <c r="CCP72" s="361"/>
      <c r="CCQ72" s="361"/>
      <c r="CCR72" s="361"/>
      <c r="CCS72" s="361"/>
      <c r="CCT72" s="361"/>
      <c r="CCU72" s="361"/>
      <c r="CCV72" s="361"/>
      <c r="CCW72" s="361"/>
      <c r="CCX72" s="361"/>
      <c r="CCY72" s="361"/>
      <c r="CCZ72" s="361"/>
      <c r="CDA72" s="361"/>
      <c r="CDB72" s="361"/>
      <c r="CDC72" s="361"/>
      <c r="CDD72" s="361"/>
      <c r="CDE72" s="361"/>
      <c r="CDF72" s="361"/>
      <c r="CDG72" s="361"/>
      <c r="CDH72" s="361"/>
      <c r="CDI72" s="361"/>
      <c r="CDJ72" s="361"/>
      <c r="CDK72" s="361"/>
      <c r="CDL72" s="361"/>
      <c r="CDM72" s="361"/>
      <c r="CDN72" s="361"/>
      <c r="CDO72" s="361"/>
      <c r="CDP72" s="361"/>
      <c r="CDQ72" s="361"/>
      <c r="CDR72" s="361"/>
      <c r="CDS72" s="361"/>
      <c r="CDT72" s="361"/>
      <c r="CDU72" s="361"/>
      <c r="CDV72" s="361"/>
      <c r="CDW72" s="361"/>
      <c r="CDX72" s="361"/>
      <c r="CDY72" s="361"/>
      <c r="CDZ72" s="361"/>
      <c r="CEA72" s="361"/>
      <c r="CEB72" s="361"/>
      <c r="CEC72" s="361"/>
      <c r="CED72" s="361"/>
      <c r="CEE72" s="361"/>
      <c r="CEF72" s="361"/>
      <c r="CEG72" s="361"/>
      <c r="CEH72" s="361"/>
      <c r="CEI72" s="361"/>
      <c r="CEJ72" s="361"/>
      <c r="CEK72" s="361"/>
      <c r="CEL72" s="361"/>
      <c r="CEM72" s="361"/>
      <c r="CEN72" s="361"/>
      <c r="CEO72" s="361"/>
      <c r="CEP72" s="361"/>
      <c r="CEQ72" s="361"/>
      <c r="CER72" s="361"/>
      <c r="CES72" s="361"/>
      <c r="CET72" s="361"/>
      <c r="CEU72" s="361"/>
      <c r="CEV72" s="361"/>
      <c r="CEW72" s="361"/>
      <c r="CEX72" s="361"/>
      <c r="CEY72" s="361"/>
      <c r="CEZ72" s="361"/>
      <c r="CFA72" s="361"/>
      <c r="CFB72" s="361"/>
      <c r="CFC72" s="361"/>
      <c r="CFD72" s="361"/>
      <c r="CFE72" s="361"/>
      <c r="CFF72" s="361"/>
      <c r="CFG72" s="361"/>
      <c r="CFH72" s="361"/>
      <c r="CFI72" s="361"/>
      <c r="CFJ72" s="361"/>
      <c r="CFK72" s="361"/>
      <c r="CFL72" s="361"/>
      <c r="CFM72" s="361"/>
      <c r="CFN72" s="361"/>
      <c r="CFO72" s="361"/>
      <c r="CFP72" s="361"/>
      <c r="CFQ72" s="361"/>
      <c r="CFR72" s="361"/>
      <c r="CFS72" s="361"/>
      <c r="CFT72" s="361"/>
      <c r="CFU72" s="361"/>
      <c r="CFV72" s="361"/>
      <c r="CFW72" s="361"/>
      <c r="CFX72" s="361"/>
      <c r="CFY72" s="361"/>
      <c r="CFZ72" s="361"/>
      <c r="CGA72" s="361"/>
      <c r="CGB72" s="361"/>
      <c r="CGC72" s="361"/>
      <c r="CGD72" s="361"/>
      <c r="CGE72" s="361"/>
      <c r="CGF72" s="361"/>
      <c r="CGG72" s="361"/>
      <c r="CGH72" s="361"/>
      <c r="CGI72" s="361"/>
      <c r="CGJ72" s="361"/>
      <c r="CGK72" s="361"/>
      <c r="CGL72" s="361"/>
      <c r="CGM72" s="361"/>
      <c r="CGN72" s="361"/>
      <c r="CGO72" s="361"/>
      <c r="CGP72" s="361"/>
      <c r="CGQ72" s="361"/>
      <c r="CGR72" s="361"/>
      <c r="CGS72" s="361"/>
      <c r="CGT72" s="361"/>
      <c r="CGU72" s="361"/>
      <c r="CGV72" s="361"/>
      <c r="CGW72" s="361"/>
      <c r="CGX72" s="361"/>
      <c r="CGY72" s="361"/>
      <c r="CGZ72" s="361"/>
      <c r="CHA72" s="361"/>
      <c r="CHB72" s="361"/>
      <c r="CHC72" s="361"/>
      <c r="CHD72" s="361"/>
      <c r="CHE72" s="361"/>
      <c r="CHF72" s="361"/>
      <c r="CHG72" s="361"/>
      <c r="CHH72" s="361"/>
      <c r="CHI72" s="361"/>
      <c r="CHJ72" s="361"/>
      <c r="CHK72" s="361"/>
      <c r="CHL72" s="361"/>
      <c r="CHM72" s="361"/>
      <c r="CHN72" s="361"/>
      <c r="CHO72" s="361"/>
      <c r="CHP72" s="361"/>
      <c r="CHQ72" s="361"/>
      <c r="CHR72" s="361"/>
      <c r="CHS72" s="361"/>
      <c r="CHT72" s="361"/>
      <c r="CHU72" s="361"/>
      <c r="CHV72" s="361"/>
      <c r="CHW72" s="361"/>
      <c r="CHX72" s="361"/>
      <c r="CHY72" s="361"/>
      <c r="CHZ72" s="361"/>
      <c r="CIA72" s="361"/>
      <c r="CIB72" s="361"/>
      <c r="CIC72" s="361"/>
      <c r="CID72" s="361"/>
      <c r="CIE72" s="361"/>
      <c r="CIF72" s="361"/>
      <c r="CIG72" s="361"/>
      <c r="CIH72" s="361"/>
      <c r="CII72" s="361"/>
      <c r="CIJ72" s="361"/>
      <c r="CIK72" s="361"/>
      <c r="CIL72" s="361"/>
      <c r="CIM72" s="361"/>
      <c r="CIN72" s="361"/>
      <c r="CIO72" s="361"/>
      <c r="CIP72" s="361"/>
      <c r="CIQ72" s="361"/>
      <c r="CIR72" s="361"/>
      <c r="CIS72" s="361"/>
      <c r="CIT72" s="361"/>
      <c r="CIU72" s="361"/>
      <c r="CIV72" s="361"/>
      <c r="CIW72" s="361"/>
      <c r="CIX72" s="361"/>
      <c r="CIY72" s="361"/>
      <c r="CIZ72" s="361"/>
      <c r="CJA72" s="361"/>
      <c r="CJB72" s="361"/>
      <c r="CJC72" s="361"/>
      <c r="CJD72" s="361"/>
      <c r="CJE72" s="361"/>
      <c r="CJF72" s="361"/>
      <c r="CJG72" s="361"/>
      <c r="CJH72" s="361"/>
      <c r="CJI72" s="361"/>
      <c r="CJJ72" s="361"/>
      <c r="CJK72" s="361"/>
      <c r="CJL72" s="361"/>
      <c r="CJM72" s="361"/>
      <c r="CJN72" s="361"/>
      <c r="CJO72" s="361"/>
      <c r="CJP72" s="361"/>
      <c r="CJQ72" s="361"/>
      <c r="CJR72" s="361"/>
      <c r="CJS72" s="361"/>
      <c r="CJT72" s="361"/>
      <c r="CJU72" s="361"/>
      <c r="CJV72" s="361"/>
      <c r="CJW72" s="361"/>
      <c r="CJX72" s="361"/>
      <c r="CJY72" s="361"/>
      <c r="CJZ72" s="361"/>
      <c r="CKA72" s="361"/>
      <c r="CKB72" s="361"/>
      <c r="CKC72" s="361"/>
      <c r="CKD72" s="361"/>
      <c r="CKE72" s="361"/>
      <c r="CKF72" s="361"/>
      <c r="CKG72" s="361"/>
      <c r="CKH72" s="361"/>
      <c r="CKI72" s="361"/>
      <c r="CKJ72" s="361"/>
      <c r="CKK72" s="361"/>
      <c r="CKL72" s="361"/>
      <c r="CKM72" s="361"/>
      <c r="CKN72" s="361"/>
      <c r="CKO72" s="361"/>
      <c r="CKP72" s="361"/>
      <c r="CKQ72" s="361"/>
      <c r="CKR72" s="361"/>
      <c r="CKS72" s="361"/>
      <c r="CKT72" s="361"/>
      <c r="CKU72" s="361"/>
      <c r="CKV72" s="361"/>
      <c r="CKW72" s="361"/>
      <c r="CKX72" s="361"/>
      <c r="CKY72" s="361"/>
      <c r="CKZ72" s="361"/>
      <c r="CLA72" s="361"/>
      <c r="CLB72" s="361"/>
      <c r="CLC72" s="361"/>
      <c r="CLD72" s="361"/>
      <c r="CLE72" s="361"/>
      <c r="CLF72" s="361"/>
      <c r="CLG72" s="361"/>
      <c r="CLH72" s="361"/>
      <c r="CLI72" s="361"/>
      <c r="CLJ72" s="361"/>
      <c r="CLK72" s="361"/>
      <c r="CLL72" s="361"/>
      <c r="CLM72" s="361"/>
      <c r="CLN72" s="361"/>
      <c r="CLO72" s="361"/>
      <c r="CLP72" s="361"/>
      <c r="CLQ72" s="361"/>
      <c r="CLR72" s="361"/>
      <c r="CLS72" s="361"/>
      <c r="CLT72" s="361"/>
      <c r="CLU72" s="361"/>
      <c r="CLV72" s="361"/>
      <c r="CLW72" s="361"/>
      <c r="CLX72" s="361"/>
      <c r="CLY72" s="361"/>
      <c r="CLZ72" s="361"/>
      <c r="CMA72" s="361"/>
      <c r="CMB72" s="361"/>
      <c r="CMC72" s="361"/>
      <c r="CMD72" s="361"/>
      <c r="CME72" s="361"/>
      <c r="CMF72" s="361"/>
      <c r="CMG72" s="361"/>
      <c r="CMH72" s="361"/>
      <c r="CMI72" s="361"/>
      <c r="CMJ72" s="361"/>
      <c r="CMK72" s="361"/>
      <c r="CML72" s="361"/>
      <c r="CMM72" s="361"/>
      <c r="CMN72" s="361"/>
      <c r="CMO72" s="361"/>
      <c r="CMP72" s="361"/>
      <c r="CMQ72" s="361"/>
      <c r="CMR72" s="361"/>
      <c r="CMS72" s="361"/>
      <c r="CMT72" s="361"/>
      <c r="CMU72" s="361"/>
      <c r="CMV72" s="361"/>
      <c r="CMW72" s="361"/>
      <c r="CMX72" s="361"/>
      <c r="CMY72" s="361"/>
      <c r="CMZ72" s="361"/>
      <c r="CNA72" s="361"/>
      <c r="CNB72" s="361"/>
      <c r="CNC72" s="361"/>
      <c r="CND72" s="361"/>
      <c r="CNE72" s="361"/>
      <c r="CNF72" s="361"/>
      <c r="CNG72" s="361"/>
      <c r="CNH72" s="361"/>
      <c r="CNI72" s="361"/>
      <c r="CNJ72" s="361"/>
      <c r="CNK72" s="361"/>
      <c r="CNL72" s="361"/>
      <c r="CNM72" s="361"/>
      <c r="CNN72" s="361"/>
      <c r="CNO72" s="361"/>
      <c r="CNP72" s="361"/>
      <c r="CNQ72" s="361"/>
      <c r="CNR72" s="361"/>
      <c r="CNS72" s="361"/>
      <c r="CNT72" s="361"/>
      <c r="CNU72" s="361"/>
      <c r="CNV72" s="361"/>
      <c r="CNW72" s="361"/>
      <c r="CNX72" s="361"/>
      <c r="CNY72" s="361"/>
      <c r="CNZ72" s="361"/>
      <c r="COA72" s="361"/>
      <c r="COB72" s="361"/>
      <c r="COC72" s="361"/>
      <c r="COD72" s="361"/>
      <c r="COE72" s="361"/>
      <c r="COF72" s="361"/>
      <c r="COG72" s="361"/>
      <c r="COH72" s="361"/>
      <c r="COI72" s="361"/>
      <c r="COJ72" s="361"/>
      <c r="COK72" s="361"/>
      <c r="COL72" s="361"/>
      <c r="COM72" s="361"/>
      <c r="CON72" s="361"/>
      <c r="COO72" s="361"/>
      <c r="COP72" s="361"/>
      <c r="COQ72" s="361"/>
      <c r="COR72" s="361"/>
      <c r="COS72" s="361"/>
      <c r="COT72" s="361"/>
      <c r="COU72" s="361"/>
      <c r="COV72" s="361"/>
      <c r="COW72" s="361"/>
      <c r="COX72" s="361"/>
      <c r="COY72" s="361"/>
      <c r="COZ72" s="361"/>
      <c r="CPA72" s="361"/>
      <c r="CPB72" s="361"/>
      <c r="CPC72" s="361"/>
      <c r="CPD72" s="361"/>
      <c r="CPE72" s="361"/>
      <c r="CPF72" s="361"/>
      <c r="CPG72" s="361"/>
      <c r="CPH72" s="361"/>
      <c r="CPI72" s="361"/>
      <c r="CPJ72" s="361"/>
      <c r="CPK72" s="361"/>
      <c r="CPL72" s="361"/>
      <c r="CPM72" s="361"/>
      <c r="CPN72" s="361"/>
      <c r="CPO72" s="361"/>
      <c r="CPP72" s="361"/>
      <c r="CPQ72" s="361"/>
      <c r="CPR72" s="361"/>
      <c r="CPS72" s="361"/>
      <c r="CPT72" s="361"/>
      <c r="CPU72" s="361"/>
      <c r="CPV72" s="361"/>
      <c r="CPW72" s="361"/>
      <c r="CPX72" s="361"/>
      <c r="CPY72" s="361"/>
      <c r="CPZ72" s="361"/>
      <c r="CQA72" s="361"/>
      <c r="CQB72" s="361"/>
      <c r="CQC72" s="361"/>
      <c r="CQD72" s="361"/>
      <c r="CQE72" s="361"/>
      <c r="CQF72" s="361"/>
      <c r="CQG72" s="361"/>
      <c r="CQH72" s="361"/>
      <c r="CQI72" s="361"/>
      <c r="CQJ72" s="361"/>
      <c r="CQK72" s="361"/>
      <c r="CQL72" s="361"/>
      <c r="CQM72" s="361"/>
      <c r="CQN72" s="361"/>
      <c r="CQO72" s="361"/>
      <c r="CQP72" s="361"/>
      <c r="CQQ72" s="361"/>
      <c r="CQR72" s="361"/>
      <c r="CQS72" s="361"/>
      <c r="CQT72" s="361"/>
      <c r="CQU72" s="361"/>
      <c r="CQV72" s="361"/>
      <c r="CQW72" s="361"/>
      <c r="CQX72" s="361"/>
      <c r="CQY72" s="361"/>
      <c r="CQZ72" s="361"/>
      <c r="CRA72" s="361"/>
      <c r="CRB72" s="361"/>
      <c r="CRC72" s="361"/>
      <c r="CRD72" s="361"/>
      <c r="CRE72" s="361"/>
      <c r="CRF72" s="361"/>
      <c r="CRG72" s="361"/>
      <c r="CRH72" s="361"/>
      <c r="CRI72" s="361"/>
      <c r="CRJ72" s="361"/>
      <c r="CRK72" s="361"/>
      <c r="CRL72" s="361"/>
      <c r="CRM72" s="361"/>
      <c r="CRN72" s="361"/>
      <c r="CRO72" s="361"/>
      <c r="CRP72" s="361"/>
      <c r="CRQ72" s="361"/>
      <c r="CRR72" s="361"/>
      <c r="CRS72" s="361"/>
      <c r="CRT72" s="361"/>
      <c r="CRU72" s="361"/>
      <c r="CRV72" s="361"/>
      <c r="CRW72" s="361"/>
      <c r="CRX72" s="361"/>
      <c r="CRY72" s="361"/>
      <c r="CRZ72" s="361"/>
      <c r="CSA72" s="361"/>
      <c r="CSB72" s="361"/>
      <c r="CSC72" s="361"/>
      <c r="CSD72" s="361"/>
      <c r="CSE72" s="361"/>
      <c r="CSF72" s="361"/>
      <c r="CSG72" s="361"/>
      <c r="CSH72" s="361"/>
      <c r="CSI72" s="361"/>
      <c r="CSJ72" s="361"/>
      <c r="CSK72" s="361"/>
      <c r="CSL72" s="361"/>
      <c r="CSM72" s="361"/>
      <c r="CSN72" s="361"/>
      <c r="CSO72" s="361"/>
      <c r="CSP72" s="361"/>
      <c r="CSQ72" s="361"/>
      <c r="CSR72" s="361"/>
      <c r="CSS72" s="361"/>
      <c r="CST72" s="361"/>
      <c r="CSU72" s="361"/>
      <c r="CSV72" s="361"/>
      <c r="CSW72" s="361"/>
      <c r="CSX72" s="361"/>
      <c r="CSY72" s="361"/>
      <c r="CSZ72" s="361"/>
      <c r="CTA72" s="361"/>
      <c r="CTB72" s="361"/>
      <c r="CTC72" s="361"/>
      <c r="CTD72" s="361"/>
      <c r="CTE72" s="361"/>
      <c r="CTF72" s="361"/>
      <c r="CTG72" s="361"/>
      <c r="CTH72" s="361"/>
      <c r="CTI72" s="361"/>
      <c r="CTJ72" s="361"/>
      <c r="CTK72" s="361"/>
      <c r="CTL72" s="361"/>
      <c r="CTM72" s="361"/>
      <c r="CTN72" s="361"/>
      <c r="CTO72" s="361"/>
      <c r="CTP72" s="361"/>
      <c r="CTQ72" s="361"/>
      <c r="CTR72" s="361"/>
      <c r="CTS72" s="361"/>
      <c r="CTT72" s="361"/>
      <c r="CTU72" s="361"/>
      <c r="CTV72" s="361"/>
      <c r="CTW72" s="361"/>
      <c r="CTX72" s="361"/>
      <c r="CTY72" s="361"/>
      <c r="CTZ72" s="361"/>
      <c r="CUA72" s="361"/>
      <c r="CUB72" s="361"/>
      <c r="CUC72" s="361"/>
      <c r="CUD72" s="361"/>
      <c r="CUE72" s="361"/>
      <c r="CUF72" s="361"/>
      <c r="CUG72" s="361"/>
      <c r="CUH72" s="361"/>
      <c r="CUI72" s="361"/>
      <c r="CUJ72" s="361"/>
      <c r="CUK72" s="361"/>
      <c r="CUL72" s="361"/>
      <c r="CUM72" s="361"/>
      <c r="CUN72" s="361"/>
      <c r="CUO72" s="361"/>
      <c r="CUP72" s="361"/>
      <c r="CUQ72" s="361"/>
      <c r="CUR72" s="361"/>
      <c r="CUS72" s="361"/>
      <c r="CUT72" s="361"/>
      <c r="CUU72" s="361"/>
      <c r="CUV72" s="361"/>
      <c r="CUW72" s="361"/>
      <c r="CUX72" s="361"/>
      <c r="CUY72" s="361"/>
      <c r="CUZ72" s="361"/>
      <c r="CVA72" s="361"/>
      <c r="CVB72" s="361"/>
      <c r="CVC72" s="361"/>
      <c r="CVD72" s="361"/>
      <c r="CVE72" s="361"/>
      <c r="CVF72" s="361"/>
      <c r="CVG72" s="361"/>
      <c r="CVH72" s="361"/>
      <c r="CVI72" s="361"/>
      <c r="CVJ72" s="361"/>
      <c r="CVK72" s="361"/>
      <c r="CVL72" s="361"/>
      <c r="CVM72" s="361"/>
      <c r="CVN72" s="361"/>
      <c r="CVO72" s="361"/>
      <c r="CVP72" s="361"/>
      <c r="CVQ72" s="361"/>
      <c r="CVR72" s="361"/>
      <c r="CVS72" s="361"/>
      <c r="CVT72" s="361"/>
      <c r="CVU72" s="361"/>
      <c r="CVV72" s="361"/>
      <c r="CVW72" s="361"/>
      <c r="CVX72" s="361"/>
      <c r="CVY72" s="361"/>
      <c r="CVZ72" s="361"/>
      <c r="CWA72" s="361"/>
      <c r="CWB72" s="361"/>
      <c r="CWC72" s="361"/>
      <c r="CWD72" s="361"/>
      <c r="CWE72" s="361"/>
      <c r="CWF72" s="361"/>
      <c r="CWG72" s="361"/>
      <c r="CWH72" s="361"/>
      <c r="CWI72" s="361"/>
      <c r="CWJ72" s="361"/>
      <c r="CWK72" s="361"/>
      <c r="CWL72" s="361"/>
      <c r="CWM72" s="361"/>
      <c r="CWN72" s="361"/>
      <c r="CWO72" s="361"/>
      <c r="CWP72" s="361"/>
      <c r="CWQ72" s="361"/>
      <c r="CWR72" s="361"/>
      <c r="CWS72" s="361"/>
      <c r="CWT72" s="361"/>
      <c r="CWU72" s="361"/>
      <c r="CWV72" s="361"/>
      <c r="CWW72" s="361"/>
      <c r="CWX72" s="361"/>
      <c r="CWY72" s="361"/>
      <c r="CWZ72" s="361"/>
      <c r="CXA72" s="361"/>
      <c r="CXB72" s="361"/>
      <c r="CXC72" s="361"/>
      <c r="CXD72" s="361"/>
      <c r="CXE72" s="361"/>
      <c r="CXF72" s="361"/>
      <c r="CXG72" s="361"/>
      <c r="CXH72" s="361"/>
      <c r="CXI72" s="361"/>
      <c r="CXJ72" s="361"/>
      <c r="CXK72" s="361"/>
      <c r="CXL72" s="361"/>
      <c r="CXM72" s="361"/>
      <c r="CXN72" s="361"/>
      <c r="CXO72" s="361"/>
      <c r="CXP72" s="361"/>
      <c r="CXQ72" s="361"/>
      <c r="CXR72" s="361"/>
      <c r="CXS72" s="361"/>
      <c r="CXT72" s="361"/>
      <c r="CXU72" s="361"/>
      <c r="CXV72" s="361"/>
      <c r="CXW72" s="361"/>
      <c r="CXX72" s="361"/>
      <c r="CXY72" s="361"/>
      <c r="CXZ72" s="361"/>
      <c r="CYA72" s="361"/>
      <c r="CYB72" s="361"/>
      <c r="CYC72" s="361"/>
      <c r="CYD72" s="361"/>
      <c r="CYE72" s="361"/>
      <c r="CYF72" s="361"/>
      <c r="CYG72" s="361"/>
      <c r="CYH72" s="361"/>
      <c r="CYI72" s="361"/>
      <c r="CYJ72" s="361"/>
      <c r="CYK72" s="361"/>
      <c r="CYL72" s="361"/>
      <c r="CYM72" s="361"/>
      <c r="CYN72" s="361"/>
      <c r="CYO72" s="361"/>
      <c r="CYP72" s="361"/>
      <c r="CYQ72" s="361"/>
      <c r="CYR72" s="361"/>
      <c r="CYS72" s="361"/>
      <c r="CYT72" s="361"/>
      <c r="CYU72" s="361"/>
      <c r="CYV72" s="361"/>
      <c r="CYW72" s="361"/>
      <c r="CYX72" s="361"/>
      <c r="CYY72" s="361"/>
      <c r="CYZ72" s="361"/>
      <c r="CZA72" s="361"/>
      <c r="CZB72" s="361"/>
      <c r="CZC72" s="361"/>
      <c r="CZD72" s="361"/>
      <c r="CZE72" s="361"/>
      <c r="CZF72" s="361"/>
      <c r="CZG72" s="361"/>
      <c r="CZH72" s="361"/>
      <c r="CZI72" s="361"/>
      <c r="CZJ72" s="361"/>
      <c r="CZK72" s="361"/>
      <c r="CZL72" s="361"/>
      <c r="CZM72" s="361"/>
      <c r="CZN72" s="361"/>
      <c r="CZO72" s="361"/>
      <c r="CZP72" s="361"/>
      <c r="CZQ72" s="361"/>
      <c r="CZR72" s="361"/>
      <c r="CZS72" s="361"/>
      <c r="CZT72" s="361"/>
      <c r="CZU72" s="361"/>
      <c r="CZV72" s="361"/>
      <c r="CZW72" s="361"/>
      <c r="CZX72" s="361"/>
      <c r="CZY72" s="361"/>
      <c r="CZZ72" s="361"/>
      <c r="DAA72" s="361"/>
      <c r="DAB72" s="361"/>
      <c r="DAC72" s="361"/>
      <c r="DAD72" s="361"/>
      <c r="DAE72" s="361"/>
      <c r="DAF72" s="361"/>
      <c r="DAG72" s="361"/>
      <c r="DAH72" s="361"/>
      <c r="DAI72" s="361"/>
      <c r="DAJ72" s="361"/>
      <c r="DAK72" s="361"/>
      <c r="DAL72" s="361"/>
      <c r="DAM72" s="361"/>
      <c r="DAN72" s="361"/>
      <c r="DAO72" s="361"/>
      <c r="DAP72" s="361"/>
      <c r="DAQ72" s="361"/>
      <c r="DAR72" s="361"/>
      <c r="DAS72" s="361"/>
      <c r="DAT72" s="361"/>
      <c r="DAU72" s="361"/>
      <c r="DAV72" s="361"/>
      <c r="DAW72" s="361"/>
      <c r="DAX72" s="361"/>
      <c r="DAY72" s="361"/>
      <c r="DAZ72" s="361"/>
      <c r="DBA72" s="361"/>
      <c r="DBB72" s="361"/>
      <c r="DBC72" s="361"/>
      <c r="DBD72" s="361"/>
      <c r="DBE72" s="361"/>
      <c r="DBF72" s="361"/>
      <c r="DBG72" s="361"/>
      <c r="DBH72" s="361"/>
      <c r="DBI72" s="361"/>
      <c r="DBJ72" s="361"/>
      <c r="DBK72" s="361"/>
      <c r="DBL72" s="361"/>
      <c r="DBM72" s="361"/>
      <c r="DBN72" s="361"/>
      <c r="DBO72" s="361"/>
      <c r="DBP72" s="361"/>
      <c r="DBQ72" s="361"/>
      <c r="DBR72" s="361"/>
      <c r="DBS72" s="361"/>
      <c r="DBT72" s="361"/>
      <c r="DBU72" s="361"/>
      <c r="DBV72" s="361"/>
      <c r="DBW72" s="361"/>
      <c r="DBX72" s="361"/>
      <c r="DBY72" s="361"/>
      <c r="DBZ72" s="361"/>
      <c r="DCA72" s="361"/>
      <c r="DCB72" s="361"/>
      <c r="DCC72" s="361"/>
      <c r="DCD72" s="361"/>
      <c r="DCE72" s="361"/>
      <c r="DCF72" s="361"/>
      <c r="DCG72" s="361"/>
      <c r="DCH72" s="361"/>
      <c r="DCI72" s="361"/>
      <c r="DCJ72" s="361"/>
      <c r="DCK72" s="361"/>
      <c r="DCL72" s="361"/>
      <c r="DCM72" s="361"/>
      <c r="DCN72" s="361"/>
      <c r="DCO72" s="361"/>
      <c r="DCP72" s="361"/>
      <c r="DCQ72" s="361"/>
      <c r="DCR72" s="361"/>
      <c r="DCS72" s="361"/>
      <c r="DCT72" s="361"/>
      <c r="DCU72" s="361"/>
      <c r="DCV72" s="361"/>
      <c r="DCW72" s="361"/>
      <c r="DCX72" s="361"/>
      <c r="DCY72" s="361"/>
      <c r="DCZ72" s="361"/>
      <c r="DDA72" s="361"/>
      <c r="DDB72" s="361"/>
      <c r="DDC72" s="361"/>
      <c r="DDD72" s="361"/>
      <c r="DDE72" s="361"/>
      <c r="DDF72" s="361"/>
      <c r="DDG72" s="361"/>
      <c r="DDH72" s="361"/>
      <c r="DDI72" s="361"/>
      <c r="DDJ72" s="361"/>
      <c r="DDK72" s="361"/>
      <c r="DDL72" s="361"/>
      <c r="DDM72" s="361"/>
      <c r="DDN72" s="361"/>
      <c r="DDO72" s="361"/>
      <c r="DDP72" s="361"/>
      <c r="DDQ72" s="361"/>
      <c r="DDR72" s="361"/>
      <c r="DDS72" s="361"/>
      <c r="DDT72" s="361"/>
      <c r="DDU72" s="361"/>
      <c r="DDV72" s="361"/>
      <c r="DDW72" s="361"/>
      <c r="DDX72" s="361"/>
      <c r="DDY72" s="361"/>
      <c r="DDZ72" s="361"/>
      <c r="DEA72" s="361"/>
      <c r="DEB72" s="361"/>
      <c r="DEC72" s="361"/>
      <c r="DED72" s="361"/>
      <c r="DEE72" s="361"/>
      <c r="DEF72" s="361"/>
      <c r="DEG72" s="361"/>
      <c r="DEH72" s="361"/>
      <c r="DEI72" s="361"/>
      <c r="DEJ72" s="361"/>
      <c r="DEK72" s="361"/>
      <c r="DEL72" s="361"/>
      <c r="DEM72" s="361"/>
      <c r="DEN72" s="361"/>
      <c r="DEO72" s="361"/>
      <c r="DEP72" s="361"/>
      <c r="DEQ72" s="361"/>
      <c r="DER72" s="361"/>
      <c r="DES72" s="361"/>
      <c r="DET72" s="361"/>
      <c r="DEU72" s="361"/>
      <c r="DEV72" s="361"/>
      <c r="DEW72" s="361"/>
      <c r="DEX72" s="361"/>
      <c r="DEY72" s="361"/>
      <c r="DEZ72" s="361"/>
      <c r="DFA72" s="361"/>
      <c r="DFB72" s="361"/>
      <c r="DFC72" s="361"/>
      <c r="DFD72" s="361"/>
      <c r="DFE72" s="361"/>
      <c r="DFF72" s="361"/>
      <c r="DFG72" s="361"/>
      <c r="DFH72" s="361"/>
      <c r="DFI72" s="361"/>
      <c r="DFJ72" s="361"/>
      <c r="DFK72" s="361"/>
      <c r="DFL72" s="361"/>
      <c r="DFM72" s="361"/>
      <c r="DFN72" s="361"/>
      <c r="DFO72" s="361"/>
      <c r="DFP72" s="361"/>
      <c r="DFQ72" s="361"/>
      <c r="DFR72" s="361"/>
      <c r="DFS72" s="361"/>
      <c r="DFT72" s="361"/>
      <c r="DFU72" s="361"/>
      <c r="DFV72" s="361"/>
      <c r="DFW72" s="361"/>
      <c r="DFX72" s="361"/>
      <c r="DFY72" s="361"/>
      <c r="DFZ72" s="361"/>
      <c r="DGA72" s="361"/>
      <c r="DGB72" s="361"/>
      <c r="DGC72" s="361"/>
      <c r="DGD72" s="361"/>
      <c r="DGE72" s="361"/>
      <c r="DGF72" s="361"/>
      <c r="DGG72" s="361"/>
      <c r="DGH72" s="361"/>
      <c r="DGI72" s="361"/>
      <c r="DGJ72" s="361"/>
      <c r="DGK72" s="361"/>
      <c r="DGL72" s="361"/>
      <c r="DGM72" s="361"/>
      <c r="DGN72" s="361"/>
      <c r="DGO72" s="361"/>
      <c r="DGP72" s="361"/>
      <c r="DGQ72" s="361"/>
      <c r="DGR72" s="361"/>
      <c r="DGS72" s="361"/>
      <c r="DGT72" s="361"/>
      <c r="DGU72" s="361"/>
      <c r="DGV72" s="361"/>
      <c r="DGW72" s="361"/>
      <c r="DGX72" s="361"/>
      <c r="DGY72" s="361"/>
      <c r="DGZ72" s="361"/>
      <c r="DHA72" s="361"/>
      <c r="DHB72" s="361"/>
      <c r="DHC72" s="361"/>
      <c r="DHD72" s="361"/>
      <c r="DHE72" s="361"/>
      <c r="DHF72" s="361"/>
      <c r="DHG72" s="361"/>
      <c r="DHH72" s="361"/>
      <c r="DHI72" s="361"/>
      <c r="DHJ72" s="361"/>
      <c r="DHK72" s="361"/>
      <c r="DHL72" s="361"/>
      <c r="DHM72" s="361"/>
      <c r="DHN72" s="361"/>
      <c r="DHO72" s="361"/>
      <c r="DHP72" s="361"/>
      <c r="DHQ72" s="361"/>
      <c r="DHR72" s="361"/>
      <c r="DHS72" s="361"/>
      <c r="DHT72" s="361"/>
      <c r="DHU72" s="361"/>
      <c r="DHV72" s="361"/>
      <c r="DHW72" s="361"/>
      <c r="DHX72" s="361"/>
      <c r="DHY72" s="361"/>
      <c r="DHZ72" s="361"/>
      <c r="DIA72" s="361"/>
      <c r="DIB72" s="361"/>
      <c r="DIC72" s="361"/>
      <c r="DID72" s="361"/>
      <c r="DIE72" s="361"/>
      <c r="DIF72" s="361"/>
      <c r="DIG72" s="361"/>
      <c r="DIH72" s="361"/>
      <c r="DII72" s="361"/>
      <c r="DIJ72" s="361"/>
      <c r="DIK72" s="361"/>
      <c r="DIL72" s="361"/>
      <c r="DIM72" s="361"/>
      <c r="DIN72" s="361"/>
      <c r="DIO72" s="361"/>
      <c r="DIP72" s="361"/>
      <c r="DIQ72" s="361"/>
      <c r="DIR72" s="361"/>
      <c r="DIS72" s="361"/>
      <c r="DIT72" s="361"/>
      <c r="DIU72" s="361"/>
      <c r="DIV72" s="361"/>
      <c r="DIW72" s="361"/>
      <c r="DIX72" s="361"/>
      <c r="DIY72" s="361"/>
      <c r="DIZ72" s="361"/>
      <c r="DJA72" s="361"/>
      <c r="DJB72" s="361"/>
      <c r="DJC72" s="361"/>
      <c r="DJD72" s="361"/>
      <c r="DJE72" s="361"/>
      <c r="DJF72" s="361"/>
      <c r="DJG72" s="361"/>
      <c r="DJH72" s="361"/>
      <c r="DJI72" s="361"/>
      <c r="DJJ72" s="361"/>
      <c r="DJK72" s="361"/>
      <c r="DJL72" s="361"/>
      <c r="DJM72" s="361"/>
      <c r="DJN72" s="361"/>
      <c r="DJO72" s="361"/>
      <c r="DJP72" s="361"/>
      <c r="DJQ72" s="361"/>
      <c r="DJR72" s="361"/>
      <c r="DJS72" s="361"/>
      <c r="DJT72" s="361"/>
      <c r="DJU72" s="361"/>
      <c r="DJV72" s="361"/>
      <c r="DJW72" s="361"/>
      <c r="DJX72" s="361"/>
      <c r="DJY72" s="361"/>
      <c r="DJZ72" s="361"/>
      <c r="DKA72" s="361"/>
      <c r="DKB72" s="361"/>
      <c r="DKC72" s="361"/>
      <c r="DKD72" s="361"/>
      <c r="DKE72" s="361"/>
      <c r="DKF72" s="361"/>
      <c r="DKG72" s="361"/>
      <c r="DKH72" s="361"/>
      <c r="DKI72" s="361"/>
      <c r="DKJ72" s="361"/>
      <c r="DKK72" s="361"/>
      <c r="DKL72" s="361"/>
      <c r="DKM72" s="361"/>
      <c r="DKN72" s="361"/>
      <c r="DKO72" s="361"/>
      <c r="DKP72" s="361"/>
      <c r="DKQ72" s="361"/>
      <c r="DKR72" s="361"/>
      <c r="DKS72" s="361"/>
      <c r="DKT72" s="361"/>
      <c r="DKU72" s="361"/>
      <c r="DKV72" s="361"/>
      <c r="DKW72" s="361"/>
      <c r="DKX72" s="361"/>
      <c r="DKY72" s="361"/>
      <c r="DKZ72" s="361"/>
      <c r="DLA72" s="361"/>
      <c r="DLB72" s="361"/>
      <c r="DLC72" s="361"/>
      <c r="DLD72" s="361"/>
      <c r="DLE72" s="361"/>
      <c r="DLF72" s="361"/>
      <c r="DLG72" s="361"/>
      <c r="DLH72" s="361"/>
      <c r="DLI72" s="361"/>
      <c r="DLJ72" s="361"/>
      <c r="DLK72" s="361"/>
      <c r="DLL72" s="361"/>
      <c r="DLM72" s="361"/>
      <c r="DLN72" s="361"/>
      <c r="DLO72" s="361"/>
      <c r="DLP72" s="361"/>
      <c r="DLQ72" s="361"/>
      <c r="DLR72" s="361"/>
      <c r="DLS72" s="361"/>
      <c r="DLT72" s="361"/>
      <c r="DLU72" s="361"/>
      <c r="DLV72" s="361"/>
      <c r="DLW72" s="361"/>
      <c r="DLX72" s="361"/>
      <c r="DLY72" s="361"/>
      <c r="DLZ72" s="361"/>
      <c r="DMA72" s="361"/>
      <c r="DMB72" s="361"/>
      <c r="DMC72" s="361"/>
      <c r="DMD72" s="361"/>
      <c r="DME72" s="361"/>
      <c r="DMF72" s="361"/>
      <c r="DMG72" s="361"/>
      <c r="DMH72" s="361"/>
      <c r="DMI72" s="361"/>
      <c r="DMJ72" s="361"/>
      <c r="DMK72" s="361"/>
      <c r="DML72" s="361"/>
      <c r="DMM72" s="361"/>
      <c r="DMN72" s="361"/>
      <c r="DMO72" s="361"/>
      <c r="DMP72" s="361"/>
      <c r="DMQ72" s="361"/>
      <c r="DMR72" s="361"/>
      <c r="DMS72" s="361"/>
      <c r="DMT72" s="361"/>
      <c r="DMU72" s="361"/>
      <c r="DMV72" s="361"/>
      <c r="DMW72" s="361"/>
      <c r="DMX72" s="361"/>
      <c r="DMY72" s="361"/>
      <c r="DMZ72" s="361"/>
      <c r="DNA72" s="361"/>
      <c r="DNB72" s="361"/>
      <c r="DNC72" s="361"/>
      <c r="DND72" s="361"/>
      <c r="DNE72" s="361"/>
      <c r="DNF72" s="361"/>
      <c r="DNG72" s="361"/>
      <c r="DNH72" s="361"/>
      <c r="DNI72" s="361"/>
      <c r="DNJ72" s="361"/>
      <c r="DNK72" s="361"/>
      <c r="DNL72" s="361"/>
      <c r="DNM72" s="361"/>
      <c r="DNN72" s="361"/>
      <c r="DNO72" s="361"/>
      <c r="DNP72" s="361"/>
      <c r="DNQ72" s="361"/>
      <c r="DNR72" s="361"/>
      <c r="DNS72" s="361"/>
      <c r="DNT72" s="361"/>
      <c r="DNU72" s="361"/>
      <c r="DNV72" s="361"/>
      <c r="DNW72" s="361"/>
      <c r="DNX72" s="361"/>
      <c r="DNY72" s="361"/>
      <c r="DNZ72" s="361"/>
      <c r="DOA72" s="361"/>
      <c r="DOB72" s="361"/>
      <c r="DOC72" s="361"/>
      <c r="DOD72" s="361"/>
      <c r="DOE72" s="361"/>
      <c r="DOF72" s="361"/>
      <c r="DOG72" s="361"/>
      <c r="DOH72" s="361"/>
      <c r="DOI72" s="361"/>
      <c r="DOJ72" s="361"/>
      <c r="DOK72" s="361"/>
      <c r="DOL72" s="361"/>
      <c r="DOM72" s="361"/>
      <c r="DON72" s="361"/>
      <c r="DOO72" s="361"/>
      <c r="DOP72" s="361"/>
      <c r="DOQ72" s="361"/>
      <c r="DOR72" s="361"/>
      <c r="DOS72" s="361"/>
      <c r="DOT72" s="361"/>
      <c r="DOU72" s="361"/>
      <c r="DOV72" s="361"/>
      <c r="DOW72" s="361"/>
      <c r="DOX72" s="361"/>
      <c r="DOY72" s="361"/>
      <c r="DOZ72" s="361"/>
      <c r="DPA72" s="361"/>
      <c r="DPB72" s="361"/>
      <c r="DPC72" s="361"/>
      <c r="DPD72" s="361"/>
      <c r="DPE72" s="361"/>
      <c r="DPF72" s="361"/>
      <c r="DPG72" s="361"/>
      <c r="DPH72" s="361"/>
      <c r="DPI72" s="361"/>
      <c r="DPJ72" s="361"/>
      <c r="DPK72" s="361"/>
      <c r="DPL72" s="361"/>
      <c r="DPM72" s="361"/>
      <c r="DPN72" s="361"/>
      <c r="DPO72" s="361"/>
      <c r="DPP72" s="361"/>
      <c r="DPQ72" s="361"/>
      <c r="DPR72" s="361"/>
      <c r="DPS72" s="361"/>
      <c r="DPT72" s="361"/>
      <c r="DPU72" s="361"/>
      <c r="DPV72" s="361"/>
      <c r="DPW72" s="361"/>
      <c r="DPX72" s="361"/>
      <c r="DPY72" s="361"/>
      <c r="DPZ72" s="361"/>
      <c r="DQA72" s="361"/>
      <c r="DQB72" s="361"/>
      <c r="DQC72" s="361"/>
      <c r="DQD72" s="361"/>
      <c r="DQE72" s="361"/>
      <c r="DQF72" s="361"/>
      <c r="DQG72" s="361"/>
      <c r="DQH72" s="361"/>
      <c r="DQI72" s="361"/>
      <c r="DQJ72" s="361"/>
      <c r="DQK72" s="361"/>
      <c r="DQL72" s="361"/>
      <c r="DQM72" s="361"/>
      <c r="DQN72" s="361"/>
      <c r="DQO72" s="361"/>
      <c r="DQP72" s="361"/>
      <c r="DQQ72" s="361"/>
      <c r="DQR72" s="361"/>
      <c r="DQS72" s="361"/>
      <c r="DQT72" s="361"/>
      <c r="DQU72" s="361"/>
      <c r="DQV72" s="361"/>
      <c r="DQW72" s="361"/>
      <c r="DQX72" s="361"/>
      <c r="DQY72" s="361"/>
      <c r="DQZ72" s="361"/>
      <c r="DRA72" s="361"/>
      <c r="DRB72" s="361"/>
      <c r="DRC72" s="361"/>
      <c r="DRD72" s="361"/>
      <c r="DRE72" s="361"/>
      <c r="DRF72" s="361"/>
      <c r="DRG72" s="361"/>
      <c r="DRH72" s="361"/>
      <c r="DRI72" s="361"/>
      <c r="DRJ72" s="361"/>
      <c r="DRK72" s="361"/>
      <c r="DRL72" s="361"/>
      <c r="DRM72" s="361"/>
      <c r="DRN72" s="361"/>
      <c r="DRO72" s="361"/>
      <c r="DRP72" s="361"/>
      <c r="DRQ72" s="361"/>
      <c r="DRR72" s="361"/>
      <c r="DRS72" s="361"/>
      <c r="DRT72" s="361"/>
      <c r="DRU72" s="361"/>
      <c r="DRV72" s="361"/>
      <c r="DRW72" s="361"/>
      <c r="DRX72" s="361"/>
      <c r="DRY72" s="361"/>
      <c r="DRZ72" s="361"/>
      <c r="DSA72" s="361"/>
      <c r="DSB72" s="361"/>
      <c r="DSC72" s="361"/>
      <c r="DSD72" s="361"/>
      <c r="DSE72" s="361"/>
      <c r="DSF72" s="361"/>
      <c r="DSG72" s="361"/>
      <c r="DSH72" s="361"/>
      <c r="DSI72" s="361"/>
      <c r="DSJ72" s="361"/>
      <c r="DSK72" s="361"/>
      <c r="DSL72" s="361"/>
      <c r="DSM72" s="361"/>
      <c r="DSN72" s="361"/>
      <c r="DSO72" s="361"/>
      <c r="DSP72" s="361"/>
      <c r="DSQ72" s="361"/>
      <c r="DSR72" s="361"/>
      <c r="DSS72" s="361"/>
      <c r="DST72" s="361"/>
      <c r="DSU72" s="361"/>
      <c r="DSV72" s="361"/>
      <c r="DSW72" s="361"/>
      <c r="DSX72" s="361"/>
      <c r="DSY72" s="361"/>
      <c r="DSZ72" s="361"/>
      <c r="DTA72" s="361"/>
      <c r="DTB72" s="361"/>
      <c r="DTC72" s="361"/>
      <c r="DTD72" s="361"/>
      <c r="DTE72" s="361"/>
      <c r="DTF72" s="361"/>
      <c r="DTG72" s="361"/>
      <c r="DTH72" s="361"/>
      <c r="DTI72" s="361"/>
      <c r="DTJ72" s="361"/>
      <c r="DTK72" s="361"/>
      <c r="DTL72" s="361"/>
      <c r="DTM72" s="361"/>
      <c r="DTN72" s="361"/>
      <c r="DTO72" s="361"/>
      <c r="DTP72" s="361"/>
      <c r="DTQ72" s="361"/>
      <c r="DTR72" s="361"/>
      <c r="DTS72" s="361"/>
      <c r="DTT72" s="361"/>
      <c r="DTU72" s="361"/>
      <c r="DTV72" s="361"/>
      <c r="DTW72" s="361"/>
      <c r="DTX72" s="361"/>
      <c r="DTY72" s="361"/>
      <c r="DTZ72" s="361"/>
      <c r="DUA72" s="361"/>
      <c r="DUB72" s="361"/>
      <c r="DUC72" s="361"/>
      <c r="DUD72" s="361"/>
      <c r="DUE72" s="361"/>
      <c r="DUF72" s="361"/>
      <c r="DUG72" s="361"/>
      <c r="DUH72" s="361"/>
      <c r="DUI72" s="361"/>
      <c r="DUJ72" s="361"/>
      <c r="DUK72" s="361"/>
      <c r="DUL72" s="361"/>
      <c r="DUM72" s="361"/>
      <c r="DUN72" s="361"/>
      <c r="DUO72" s="361"/>
      <c r="DUP72" s="361"/>
      <c r="DUQ72" s="361"/>
      <c r="DUR72" s="361"/>
      <c r="DUS72" s="361"/>
      <c r="DUT72" s="361"/>
      <c r="DUU72" s="361"/>
      <c r="DUV72" s="361"/>
      <c r="DUW72" s="361"/>
      <c r="DUX72" s="361"/>
      <c r="DUY72" s="361"/>
      <c r="DUZ72" s="361"/>
      <c r="DVA72" s="361"/>
      <c r="DVB72" s="361"/>
      <c r="DVC72" s="361"/>
      <c r="DVD72" s="361"/>
      <c r="DVE72" s="361"/>
      <c r="DVF72" s="361"/>
      <c r="DVG72" s="361"/>
      <c r="DVH72" s="361"/>
      <c r="DVI72" s="361"/>
      <c r="DVJ72" s="361"/>
      <c r="DVK72" s="361"/>
      <c r="DVL72" s="361"/>
      <c r="DVM72" s="361"/>
      <c r="DVN72" s="361"/>
      <c r="DVO72" s="361"/>
      <c r="DVP72" s="361"/>
      <c r="DVQ72" s="361"/>
      <c r="DVR72" s="361"/>
      <c r="DVS72" s="361"/>
      <c r="DVT72" s="361"/>
      <c r="DVU72" s="361"/>
      <c r="DVV72" s="361"/>
      <c r="DVW72" s="361"/>
      <c r="DVX72" s="361"/>
      <c r="DVY72" s="361"/>
      <c r="DVZ72" s="361"/>
      <c r="DWA72" s="361"/>
      <c r="DWB72" s="361"/>
      <c r="DWC72" s="361"/>
      <c r="DWD72" s="361"/>
      <c r="DWE72" s="361"/>
      <c r="DWF72" s="361"/>
      <c r="DWG72" s="361"/>
      <c r="DWH72" s="361"/>
      <c r="DWI72" s="361"/>
      <c r="DWJ72" s="361"/>
      <c r="DWK72" s="361"/>
      <c r="DWL72" s="361"/>
      <c r="DWM72" s="361"/>
      <c r="DWN72" s="361"/>
      <c r="DWO72" s="361"/>
      <c r="DWP72" s="361"/>
      <c r="DWQ72" s="361"/>
      <c r="DWR72" s="361"/>
      <c r="DWS72" s="361"/>
      <c r="DWT72" s="361"/>
      <c r="DWU72" s="361"/>
      <c r="DWV72" s="361"/>
      <c r="DWW72" s="361"/>
      <c r="DWX72" s="361"/>
      <c r="DWY72" s="361"/>
      <c r="DWZ72" s="361"/>
      <c r="DXA72" s="361"/>
      <c r="DXB72" s="361"/>
      <c r="DXC72" s="361"/>
      <c r="DXD72" s="361"/>
      <c r="DXE72" s="361"/>
      <c r="DXF72" s="361"/>
      <c r="DXG72" s="361"/>
      <c r="DXH72" s="361"/>
      <c r="DXI72" s="361"/>
      <c r="DXJ72" s="361"/>
      <c r="DXK72" s="361"/>
      <c r="DXL72" s="361"/>
      <c r="DXM72" s="361"/>
      <c r="DXN72" s="361"/>
      <c r="DXO72" s="361"/>
      <c r="DXP72" s="361"/>
      <c r="DXQ72" s="361"/>
      <c r="DXR72" s="361"/>
      <c r="DXS72" s="361"/>
      <c r="DXT72" s="361"/>
      <c r="DXU72" s="361"/>
      <c r="DXV72" s="361"/>
      <c r="DXW72" s="361"/>
      <c r="DXX72" s="361"/>
      <c r="DXY72" s="361"/>
      <c r="DXZ72" s="361"/>
      <c r="DYA72" s="361"/>
      <c r="DYB72" s="361"/>
      <c r="DYC72" s="361"/>
      <c r="DYD72" s="361"/>
      <c r="DYE72" s="361"/>
      <c r="DYF72" s="361"/>
      <c r="DYG72" s="361"/>
      <c r="DYH72" s="361"/>
      <c r="DYI72" s="361"/>
      <c r="DYJ72" s="361"/>
      <c r="DYK72" s="361"/>
      <c r="DYL72" s="361"/>
      <c r="DYM72" s="361"/>
      <c r="DYN72" s="361"/>
      <c r="DYO72" s="361"/>
      <c r="DYP72" s="361"/>
      <c r="DYQ72" s="361"/>
      <c r="DYR72" s="361"/>
      <c r="DYS72" s="361"/>
      <c r="DYT72" s="361"/>
      <c r="DYU72" s="361"/>
      <c r="DYV72" s="361"/>
      <c r="DYW72" s="361"/>
      <c r="DYX72" s="361"/>
      <c r="DYY72" s="361"/>
      <c r="DYZ72" s="361"/>
      <c r="DZA72" s="361"/>
      <c r="DZB72" s="361"/>
      <c r="DZC72" s="361"/>
      <c r="DZD72" s="361"/>
      <c r="DZE72" s="361"/>
      <c r="DZF72" s="361"/>
      <c r="DZG72" s="361"/>
      <c r="DZH72" s="361"/>
      <c r="DZI72" s="361"/>
      <c r="DZJ72" s="361"/>
      <c r="DZK72" s="361"/>
      <c r="DZL72" s="361"/>
      <c r="DZM72" s="361"/>
      <c r="DZN72" s="361"/>
      <c r="DZO72" s="361"/>
      <c r="DZP72" s="361"/>
      <c r="DZQ72" s="361"/>
      <c r="DZR72" s="361"/>
      <c r="DZS72" s="361"/>
      <c r="DZT72" s="361"/>
      <c r="DZU72" s="361"/>
      <c r="DZV72" s="361"/>
      <c r="DZW72" s="361"/>
      <c r="DZX72" s="361"/>
      <c r="DZY72" s="361"/>
      <c r="DZZ72" s="361"/>
      <c r="EAA72" s="361"/>
      <c r="EAB72" s="361"/>
      <c r="EAC72" s="361"/>
      <c r="EAD72" s="361"/>
      <c r="EAE72" s="361"/>
      <c r="EAF72" s="361"/>
      <c r="EAG72" s="361"/>
      <c r="EAH72" s="361"/>
      <c r="EAI72" s="361"/>
      <c r="EAJ72" s="361"/>
      <c r="EAK72" s="361"/>
      <c r="EAL72" s="361"/>
      <c r="EAM72" s="361"/>
      <c r="EAN72" s="361"/>
      <c r="EAO72" s="361"/>
      <c r="EAP72" s="361"/>
      <c r="EAQ72" s="361"/>
      <c r="EAR72" s="361"/>
      <c r="EAS72" s="361"/>
      <c r="EAT72" s="361"/>
      <c r="EAU72" s="361"/>
      <c r="EAV72" s="361"/>
      <c r="EAW72" s="361"/>
      <c r="EAX72" s="361"/>
      <c r="EAY72" s="361"/>
      <c r="EAZ72" s="361"/>
      <c r="EBA72" s="361"/>
      <c r="EBB72" s="361"/>
      <c r="EBC72" s="361"/>
      <c r="EBD72" s="361"/>
      <c r="EBE72" s="361"/>
      <c r="EBF72" s="361"/>
      <c r="EBG72" s="361"/>
      <c r="EBH72" s="361"/>
      <c r="EBI72" s="361"/>
      <c r="EBJ72" s="361"/>
      <c r="EBK72" s="361"/>
      <c r="EBL72" s="361"/>
      <c r="EBM72" s="361"/>
      <c r="EBN72" s="361"/>
      <c r="EBO72" s="361"/>
      <c r="EBP72" s="361"/>
      <c r="EBQ72" s="361"/>
      <c r="EBR72" s="361"/>
      <c r="EBS72" s="361"/>
      <c r="EBT72" s="361"/>
      <c r="EBU72" s="361"/>
      <c r="EBV72" s="361"/>
      <c r="EBW72" s="361"/>
      <c r="EBX72" s="361"/>
      <c r="EBY72" s="361"/>
      <c r="EBZ72" s="361"/>
      <c r="ECA72" s="361"/>
      <c r="ECB72" s="361"/>
      <c r="ECC72" s="361"/>
      <c r="ECD72" s="361"/>
      <c r="ECE72" s="361"/>
      <c r="ECF72" s="361"/>
      <c r="ECG72" s="361"/>
      <c r="ECH72" s="361"/>
      <c r="ECI72" s="361"/>
      <c r="ECJ72" s="361"/>
      <c r="ECK72" s="361"/>
      <c r="ECL72" s="361"/>
      <c r="ECM72" s="361"/>
      <c r="ECN72" s="361"/>
      <c r="ECO72" s="361"/>
      <c r="ECP72" s="361"/>
      <c r="ECQ72" s="361"/>
      <c r="ECR72" s="361"/>
      <c r="ECS72" s="361"/>
      <c r="ECT72" s="361"/>
      <c r="ECU72" s="361"/>
      <c r="ECV72" s="361"/>
      <c r="ECW72" s="361"/>
      <c r="ECX72" s="361"/>
      <c r="ECY72" s="361"/>
      <c r="ECZ72" s="361"/>
      <c r="EDA72" s="361"/>
      <c r="EDB72" s="361"/>
      <c r="EDC72" s="361"/>
      <c r="EDD72" s="361"/>
      <c r="EDE72" s="361"/>
      <c r="EDF72" s="361"/>
      <c r="EDG72" s="361"/>
      <c r="EDH72" s="361"/>
      <c r="EDI72" s="361"/>
      <c r="EDJ72" s="361"/>
      <c r="EDK72" s="361"/>
      <c r="EDL72" s="361"/>
      <c r="EDM72" s="361"/>
      <c r="EDN72" s="361"/>
      <c r="EDO72" s="361"/>
      <c r="EDP72" s="361"/>
      <c r="EDQ72" s="361"/>
      <c r="EDR72" s="361"/>
      <c r="EDS72" s="361"/>
      <c r="EDT72" s="361"/>
      <c r="EDU72" s="361"/>
      <c r="EDV72" s="361"/>
      <c r="EDW72" s="361"/>
      <c r="EDX72" s="361"/>
      <c r="EDY72" s="361"/>
      <c r="EDZ72" s="361"/>
      <c r="EEA72" s="361"/>
      <c r="EEB72" s="361"/>
      <c r="EEC72" s="361"/>
      <c r="EED72" s="361"/>
      <c r="EEE72" s="361"/>
      <c r="EEF72" s="361"/>
      <c r="EEG72" s="361"/>
      <c r="EEH72" s="361"/>
      <c r="EEI72" s="361"/>
      <c r="EEJ72" s="361"/>
      <c r="EEK72" s="361"/>
      <c r="EEL72" s="361"/>
      <c r="EEM72" s="361"/>
      <c r="EEN72" s="361"/>
      <c r="EEO72" s="361"/>
      <c r="EEP72" s="361"/>
      <c r="EEQ72" s="361"/>
      <c r="EER72" s="361"/>
      <c r="EES72" s="361"/>
      <c r="EET72" s="361"/>
      <c r="EEU72" s="361"/>
      <c r="EEV72" s="361"/>
      <c r="EEW72" s="361"/>
      <c r="EEX72" s="361"/>
      <c r="EEY72" s="361"/>
      <c r="EEZ72" s="361"/>
      <c r="EFA72" s="361"/>
      <c r="EFB72" s="361"/>
      <c r="EFC72" s="361"/>
      <c r="EFD72" s="361"/>
      <c r="EFE72" s="361"/>
      <c r="EFF72" s="361"/>
      <c r="EFG72" s="361"/>
      <c r="EFH72" s="361"/>
      <c r="EFI72" s="361"/>
      <c r="EFJ72" s="361"/>
      <c r="EFK72" s="361"/>
      <c r="EFL72" s="361"/>
      <c r="EFM72" s="361"/>
      <c r="EFN72" s="361"/>
      <c r="EFO72" s="361"/>
      <c r="EFP72" s="361"/>
      <c r="EFQ72" s="361"/>
      <c r="EFR72" s="361"/>
      <c r="EFS72" s="361"/>
      <c r="EFT72" s="361"/>
      <c r="EFU72" s="361"/>
      <c r="EFV72" s="361"/>
      <c r="EFW72" s="361"/>
      <c r="EFX72" s="361"/>
      <c r="EFY72" s="361"/>
      <c r="EFZ72" s="361"/>
      <c r="EGA72" s="361"/>
      <c r="EGB72" s="361"/>
      <c r="EGC72" s="361"/>
      <c r="EGD72" s="361"/>
      <c r="EGE72" s="361"/>
      <c r="EGF72" s="361"/>
      <c r="EGG72" s="361"/>
      <c r="EGH72" s="361"/>
      <c r="EGI72" s="361"/>
      <c r="EGJ72" s="361"/>
      <c r="EGK72" s="361"/>
      <c r="EGL72" s="361"/>
      <c r="EGM72" s="361"/>
      <c r="EGN72" s="361"/>
      <c r="EGO72" s="361"/>
      <c r="EGP72" s="361"/>
      <c r="EGQ72" s="361"/>
      <c r="EGR72" s="361"/>
      <c r="EGS72" s="361"/>
      <c r="EGT72" s="361"/>
      <c r="EGU72" s="361"/>
      <c r="EGV72" s="361"/>
      <c r="EGW72" s="361"/>
      <c r="EGX72" s="361"/>
      <c r="EGY72" s="361"/>
      <c r="EGZ72" s="361"/>
      <c r="EHA72" s="361"/>
      <c r="EHB72" s="361"/>
      <c r="EHC72" s="361"/>
      <c r="EHD72" s="361"/>
      <c r="EHE72" s="361"/>
      <c r="EHF72" s="361"/>
      <c r="EHG72" s="361"/>
      <c r="EHH72" s="361"/>
      <c r="EHI72" s="361"/>
      <c r="EHJ72" s="361"/>
      <c r="EHK72" s="361"/>
      <c r="EHL72" s="361"/>
      <c r="EHM72" s="361"/>
      <c r="EHN72" s="361"/>
      <c r="EHO72" s="361"/>
      <c r="EHP72" s="361"/>
      <c r="EHQ72" s="361"/>
      <c r="EHR72" s="361"/>
      <c r="EHS72" s="361"/>
      <c r="EHT72" s="361"/>
      <c r="EHU72" s="361"/>
      <c r="EHV72" s="361"/>
      <c r="EHW72" s="361"/>
      <c r="EHX72" s="361"/>
      <c r="EHY72" s="361"/>
      <c r="EHZ72" s="361"/>
      <c r="EIA72" s="361"/>
      <c r="EIB72" s="361"/>
      <c r="EIC72" s="361"/>
      <c r="EID72" s="361"/>
      <c r="EIE72" s="361"/>
      <c r="EIF72" s="361"/>
      <c r="EIG72" s="361"/>
      <c r="EIH72" s="361"/>
      <c r="EII72" s="361"/>
      <c r="EIJ72" s="361"/>
      <c r="EIK72" s="361"/>
      <c r="EIL72" s="361"/>
      <c r="EIM72" s="361"/>
      <c r="EIN72" s="361"/>
      <c r="EIO72" s="361"/>
      <c r="EIP72" s="361"/>
      <c r="EIQ72" s="361"/>
      <c r="EIR72" s="361"/>
      <c r="EIS72" s="361"/>
      <c r="EIT72" s="361"/>
      <c r="EIU72" s="361"/>
      <c r="EIV72" s="361"/>
      <c r="EIW72" s="361"/>
      <c r="EIX72" s="361"/>
      <c r="EIY72" s="361"/>
      <c r="EIZ72" s="361"/>
      <c r="EJA72" s="361"/>
      <c r="EJB72" s="361"/>
      <c r="EJC72" s="361"/>
      <c r="EJD72" s="361"/>
      <c r="EJE72" s="361"/>
      <c r="EJF72" s="361"/>
      <c r="EJG72" s="361"/>
      <c r="EJH72" s="361"/>
      <c r="EJI72" s="361"/>
      <c r="EJJ72" s="361"/>
      <c r="EJK72" s="361"/>
      <c r="EJL72" s="361"/>
      <c r="EJM72" s="361"/>
      <c r="EJN72" s="361"/>
      <c r="EJO72" s="361"/>
      <c r="EJP72" s="361"/>
      <c r="EJQ72" s="361"/>
      <c r="EJR72" s="361"/>
      <c r="EJS72" s="361"/>
      <c r="EJT72" s="361"/>
      <c r="EJU72" s="361"/>
      <c r="EJV72" s="361"/>
      <c r="EJW72" s="361"/>
      <c r="EJX72" s="361"/>
      <c r="EJY72" s="361"/>
      <c r="EJZ72" s="361"/>
      <c r="EKA72" s="361"/>
      <c r="EKB72" s="361"/>
      <c r="EKC72" s="361"/>
      <c r="EKD72" s="361"/>
      <c r="EKE72" s="361"/>
      <c r="EKF72" s="361"/>
      <c r="EKG72" s="361"/>
      <c r="EKH72" s="361"/>
      <c r="EKI72" s="361"/>
      <c r="EKJ72" s="361"/>
      <c r="EKK72" s="361"/>
      <c r="EKL72" s="361"/>
      <c r="EKM72" s="361"/>
      <c r="EKN72" s="361"/>
      <c r="EKO72" s="361"/>
      <c r="EKP72" s="361"/>
      <c r="EKQ72" s="361"/>
      <c r="EKR72" s="361"/>
      <c r="EKS72" s="361"/>
      <c r="EKT72" s="361"/>
      <c r="EKU72" s="361"/>
      <c r="EKV72" s="361"/>
      <c r="EKW72" s="361"/>
      <c r="EKX72" s="361"/>
      <c r="EKY72" s="361"/>
      <c r="EKZ72" s="361"/>
      <c r="ELA72" s="361"/>
      <c r="ELB72" s="361"/>
      <c r="ELC72" s="361"/>
      <c r="ELD72" s="361"/>
      <c r="ELE72" s="361"/>
      <c r="ELF72" s="361"/>
      <c r="ELG72" s="361"/>
      <c r="ELH72" s="361"/>
      <c r="ELI72" s="361"/>
      <c r="ELJ72" s="361"/>
      <c r="ELK72" s="361"/>
      <c r="ELL72" s="361"/>
      <c r="ELM72" s="361"/>
      <c r="ELN72" s="361"/>
      <c r="ELO72" s="361"/>
      <c r="ELP72" s="361"/>
      <c r="ELQ72" s="361"/>
      <c r="ELR72" s="361"/>
      <c r="ELS72" s="361"/>
      <c r="ELT72" s="361"/>
      <c r="ELU72" s="361"/>
      <c r="ELV72" s="361"/>
      <c r="ELW72" s="361"/>
      <c r="ELX72" s="361"/>
      <c r="ELY72" s="361"/>
      <c r="ELZ72" s="361"/>
      <c r="EMA72" s="361"/>
      <c r="EMB72" s="361"/>
      <c r="EMC72" s="361"/>
      <c r="EMD72" s="361"/>
      <c r="EME72" s="361"/>
      <c r="EMF72" s="361"/>
      <c r="EMG72" s="361"/>
      <c r="EMH72" s="361"/>
      <c r="EMI72" s="361"/>
      <c r="EMJ72" s="361"/>
      <c r="EMK72" s="361"/>
      <c r="EML72" s="361"/>
      <c r="EMM72" s="361"/>
      <c r="EMN72" s="361"/>
      <c r="EMO72" s="361"/>
      <c r="EMP72" s="361"/>
      <c r="EMQ72" s="361"/>
      <c r="EMR72" s="361"/>
      <c r="EMS72" s="361"/>
      <c r="EMT72" s="361"/>
      <c r="EMU72" s="361"/>
      <c r="EMV72" s="361"/>
      <c r="EMW72" s="361"/>
      <c r="EMX72" s="361"/>
      <c r="EMY72" s="361"/>
      <c r="EMZ72" s="361"/>
      <c r="ENA72" s="361"/>
      <c r="ENB72" s="361"/>
      <c r="ENC72" s="361"/>
      <c r="END72" s="361"/>
      <c r="ENE72" s="361"/>
      <c r="ENF72" s="361"/>
      <c r="ENG72" s="361"/>
      <c r="ENH72" s="361"/>
      <c r="ENI72" s="361"/>
      <c r="ENJ72" s="361"/>
      <c r="ENK72" s="361"/>
      <c r="ENL72" s="361"/>
      <c r="ENM72" s="361"/>
      <c r="ENN72" s="361"/>
      <c r="ENO72" s="361"/>
      <c r="ENP72" s="361"/>
      <c r="ENQ72" s="361"/>
      <c r="ENR72" s="361"/>
      <c r="ENS72" s="361"/>
      <c r="ENT72" s="361"/>
      <c r="ENU72" s="361"/>
      <c r="ENV72" s="361"/>
      <c r="ENW72" s="361"/>
      <c r="ENX72" s="361"/>
      <c r="ENY72" s="361"/>
      <c r="ENZ72" s="361"/>
      <c r="EOA72" s="361"/>
      <c r="EOB72" s="361"/>
      <c r="EOC72" s="361"/>
      <c r="EOD72" s="361"/>
      <c r="EOE72" s="361"/>
      <c r="EOF72" s="361"/>
      <c r="EOG72" s="361"/>
      <c r="EOH72" s="361"/>
      <c r="EOI72" s="361"/>
      <c r="EOJ72" s="361"/>
      <c r="EOK72" s="361"/>
      <c r="EOL72" s="361"/>
      <c r="EOM72" s="361"/>
      <c r="EON72" s="361"/>
      <c r="EOO72" s="361"/>
      <c r="EOP72" s="361"/>
      <c r="EOQ72" s="361"/>
      <c r="EOR72" s="361"/>
      <c r="EOS72" s="361"/>
      <c r="EOT72" s="361"/>
      <c r="EOU72" s="361"/>
      <c r="EOV72" s="361"/>
      <c r="EOW72" s="361"/>
      <c r="EOX72" s="361"/>
      <c r="EOY72" s="361"/>
      <c r="EOZ72" s="361"/>
      <c r="EPA72" s="361"/>
      <c r="EPB72" s="361"/>
      <c r="EPC72" s="361"/>
      <c r="EPD72" s="361"/>
      <c r="EPE72" s="361"/>
      <c r="EPF72" s="361"/>
      <c r="EPG72" s="361"/>
      <c r="EPH72" s="361"/>
      <c r="EPI72" s="361"/>
      <c r="EPJ72" s="361"/>
      <c r="EPK72" s="361"/>
      <c r="EPL72" s="361"/>
      <c r="EPM72" s="361"/>
      <c r="EPN72" s="361"/>
      <c r="EPO72" s="361"/>
      <c r="EPP72" s="361"/>
      <c r="EPQ72" s="361"/>
      <c r="EPR72" s="361"/>
      <c r="EPS72" s="361"/>
      <c r="EPT72" s="361"/>
      <c r="EPU72" s="361"/>
      <c r="EPV72" s="361"/>
      <c r="EPW72" s="361"/>
      <c r="EPX72" s="361"/>
      <c r="EPY72" s="361"/>
      <c r="EPZ72" s="361"/>
      <c r="EQA72" s="361"/>
      <c r="EQB72" s="361"/>
      <c r="EQC72" s="361"/>
      <c r="EQD72" s="361"/>
      <c r="EQE72" s="361"/>
      <c r="EQF72" s="361"/>
      <c r="EQG72" s="361"/>
      <c r="EQH72" s="361"/>
      <c r="EQI72" s="361"/>
      <c r="EQJ72" s="361"/>
      <c r="EQK72" s="361"/>
      <c r="EQL72" s="361"/>
      <c r="EQM72" s="361"/>
      <c r="EQN72" s="361"/>
      <c r="EQO72" s="361"/>
      <c r="EQP72" s="361"/>
      <c r="EQQ72" s="361"/>
      <c r="EQR72" s="361"/>
      <c r="EQS72" s="361"/>
      <c r="EQT72" s="361"/>
      <c r="EQU72" s="361"/>
      <c r="EQV72" s="361"/>
      <c r="EQW72" s="361"/>
      <c r="EQX72" s="361"/>
      <c r="EQY72" s="361"/>
      <c r="EQZ72" s="361"/>
      <c r="ERA72" s="361"/>
      <c r="ERB72" s="361"/>
      <c r="ERC72" s="361"/>
      <c r="ERD72" s="361"/>
      <c r="ERE72" s="361"/>
      <c r="ERF72" s="361"/>
      <c r="ERG72" s="361"/>
      <c r="ERH72" s="361"/>
      <c r="ERI72" s="361"/>
      <c r="ERJ72" s="361"/>
      <c r="ERK72" s="361"/>
      <c r="ERL72" s="361"/>
      <c r="ERM72" s="361"/>
      <c r="ERN72" s="361"/>
      <c r="ERO72" s="361"/>
      <c r="ERP72" s="361"/>
      <c r="ERQ72" s="361"/>
      <c r="ERR72" s="361"/>
      <c r="ERS72" s="361"/>
      <c r="ERT72" s="361"/>
      <c r="ERU72" s="361"/>
      <c r="ERV72" s="361"/>
      <c r="ERW72" s="361"/>
      <c r="ERX72" s="361"/>
      <c r="ERY72" s="361"/>
      <c r="ERZ72" s="361"/>
      <c r="ESA72" s="361"/>
      <c r="ESB72" s="361"/>
      <c r="ESC72" s="361"/>
      <c r="ESD72" s="361"/>
      <c r="ESE72" s="361"/>
      <c r="ESF72" s="361"/>
      <c r="ESG72" s="361"/>
      <c r="ESH72" s="361"/>
      <c r="ESI72" s="361"/>
      <c r="ESJ72" s="361"/>
      <c r="ESK72" s="361"/>
      <c r="ESL72" s="361"/>
      <c r="ESM72" s="361"/>
      <c r="ESN72" s="361"/>
      <c r="ESO72" s="361"/>
      <c r="ESP72" s="361"/>
      <c r="ESQ72" s="361"/>
      <c r="ESR72" s="361"/>
      <c r="ESS72" s="361"/>
      <c r="EST72" s="361"/>
      <c r="ESU72" s="361"/>
      <c r="ESV72" s="361"/>
      <c r="ESW72" s="361"/>
      <c r="ESX72" s="361"/>
      <c r="ESY72" s="361"/>
      <c r="ESZ72" s="361"/>
      <c r="ETA72" s="361"/>
      <c r="ETB72" s="361"/>
      <c r="ETC72" s="361"/>
      <c r="ETD72" s="361"/>
      <c r="ETE72" s="361"/>
      <c r="ETF72" s="361"/>
      <c r="ETG72" s="361"/>
      <c r="ETH72" s="361"/>
      <c r="ETI72" s="361"/>
      <c r="ETJ72" s="361"/>
      <c r="ETK72" s="361"/>
      <c r="ETL72" s="361"/>
      <c r="ETM72" s="361"/>
      <c r="ETN72" s="361"/>
      <c r="ETO72" s="361"/>
      <c r="ETP72" s="361"/>
      <c r="ETQ72" s="361"/>
      <c r="ETR72" s="361"/>
      <c r="ETS72" s="361"/>
      <c r="ETT72" s="361"/>
      <c r="ETU72" s="361"/>
      <c r="ETV72" s="361"/>
      <c r="ETW72" s="361"/>
      <c r="ETX72" s="361"/>
      <c r="ETY72" s="361"/>
      <c r="ETZ72" s="361"/>
      <c r="EUA72" s="361"/>
      <c r="EUB72" s="361"/>
      <c r="EUC72" s="361"/>
      <c r="EUD72" s="361"/>
      <c r="EUE72" s="361"/>
      <c r="EUF72" s="361"/>
      <c r="EUG72" s="361"/>
      <c r="EUH72" s="361"/>
      <c r="EUI72" s="361"/>
      <c r="EUJ72" s="361"/>
      <c r="EUK72" s="361"/>
      <c r="EUL72" s="361"/>
      <c r="EUM72" s="361"/>
      <c r="EUN72" s="361"/>
      <c r="EUO72" s="361"/>
      <c r="EUP72" s="361"/>
      <c r="EUQ72" s="361"/>
      <c r="EUR72" s="361"/>
      <c r="EUS72" s="361"/>
      <c r="EUT72" s="361"/>
      <c r="EUU72" s="361"/>
      <c r="EUV72" s="361"/>
      <c r="EUW72" s="361"/>
      <c r="EUX72" s="361"/>
      <c r="EUY72" s="361"/>
      <c r="EUZ72" s="361"/>
      <c r="EVA72" s="361"/>
      <c r="EVB72" s="361"/>
      <c r="EVC72" s="361"/>
      <c r="EVD72" s="361"/>
      <c r="EVE72" s="361"/>
      <c r="EVF72" s="361"/>
      <c r="EVG72" s="361"/>
      <c r="EVH72" s="361"/>
      <c r="EVI72" s="361"/>
      <c r="EVJ72" s="361"/>
      <c r="EVK72" s="361"/>
      <c r="EVL72" s="361"/>
      <c r="EVM72" s="361"/>
      <c r="EVN72" s="361"/>
      <c r="EVO72" s="361"/>
      <c r="EVP72" s="361"/>
      <c r="EVQ72" s="361"/>
      <c r="EVR72" s="361"/>
      <c r="EVS72" s="361"/>
      <c r="EVT72" s="361"/>
      <c r="EVU72" s="361"/>
      <c r="EVV72" s="361"/>
      <c r="EVW72" s="361"/>
      <c r="EVX72" s="361"/>
      <c r="EVY72" s="361"/>
      <c r="EVZ72" s="361"/>
      <c r="EWA72" s="361"/>
      <c r="EWB72" s="361"/>
      <c r="EWC72" s="361"/>
      <c r="EWD72" s="361"/>
      <c r="EWE72" s="361"/>
      <c r="EWF72" s="361"/>
      <c r="EWG72" s="361"/>
      <c r="EWH72" s="361"/>
      <c r="EWI72" s="361"/>
      <c r="EWJ72" s="361"/>
      <c r="EWK72" s="361"/>
      <c r="EWL72" s="361"/>
      <c r="EWM72" s="361"/>
      <c r="EWN72" s="361"/>
      <c r="EWO72" s="361"/>
      <c r="EWP72" s="361"/>
      <c r="EWQ72" s="361"/>
      <c r="EWR72" s="361"/>
      <c r="EWS72" s="361"/>
      <c r="EWT72" s="361"/>
      <c r="EWU72" s="361"/>
      <c r="EWV72" s="361"/>
      <c r="EWW72" s="361"/>
      <c r="EWX72" s="361"/>
      <c r="EWY72" s="361"/>
      <c r="EWZ72" s="361"/>
      <c r="EXA72" s="361"/>
      <c r="EXB72" s="361"/>
      <c r="EXC72" s="361"/>
      <c r="EXD72" s="361"/>
      <c r="EXE72" s="361"/>
      <c r="EXF72" s="361"/>
      <c r="EXG72" s="361"/>
      <c r="EXH72" s="361"/>
      <c r="EXI72" s="361"/>
      <c r="EXJ72" s="361"/>
      <c r="EXK72" s="361"/>
      <c r="EXL72" s="361"/>
      <c r="EXM72" s="361"/>
      <c r="EXN72" s="361"/>
      <c r="EXO72" s="361"/>
      <c r="EXP72" s="361"/>
      <c r="EXQ72" s="361"/>
      <c r="EXR72" s="361"/>
      <c r="EXS72" s="361"/>
      <c r="EXT72" s="361"/>
      <c r="EXU72" s="361"/>
      <c r="EXV72" s="361"/>
      <c r="EXW72" s="361"/>
      <c r="EXX72" s="361"/>
      <c r="EXY72" s="361"/>
      <c r="EXZ72" s="361"/>
      <c r="EYA72" s="361"/>
      <c r="EYB72" s="361"/>
      <c r="EYC72" s="361"/>
      <c r="EYD72" s="361"/>
      <c r="EYE72" s="361"/>
      <c r="EYF72" s="361"/>
      <c r="EYG72" s="361"/>
      <c r="EYH72" s="361"/>
      <c r="EYI72" s="361"/>
      <c r="EYJ72" s="361"/>
      <c r="EYK72" s="361"/>
      <c r="EYL72" s="361"/>
      <c r="EYM72" s="361"/>
      <c r="EYN72" s="361"/>
      <c r="EYO72" s="361"/>
      <c r="EYP72" s="361"/>
      <c r="EYQ72" s="361"/>
      <c r="EYR72" s="361"/>
      <c r="EYS72" s="361"/>
      <c r="EYT72" s="361"/>
      <c r="EYU72" s="361"/>
      <c r="EYV72" s="361"/>
      <c r="EYW72" s="361"/>
      <c r="EYX72" s="361"/>
      <c r="EYY72" s="361"/>
      <c r="EYZ72" s="361"/>
      <c r="EZA72" s="361"/>
      <c r="EZB72" s="361"/>
      <c r="EZC72" s="361"/>
      <c r="EZD72" s="361"/>
      <c r="EZE72" s="361"/>
      <c r="EZF72" s="361"/>
      <c r="EZG72" s="361"/>
      <c r="EZH72" s="361"/>
      <c r="EZI72" s="361"/>
      <c r="EZJ72" s="361"/>
      <c r="EZK72" s="361"/>
      <c r="EZL72" s="361"/>
      <c r="EZM72" s="361"/>
      <c r="EZN72" s="361"/>
      <c r="EZO72" s="361"/>
      <c r="EZP72" s="361"/>
      <c r="EZQ72" s="361"/>
      <c r="EZR72" s="361"/>
      <c r="EZS72" s="361"/>
      <c r="EZT72" s="361"/>
      <c r="EZU72" s="361"/>
      <c r="EZV72" s="361"/>
      <c r="EZW72" s="361"/>
      <c r="EZX72" s="361"/>
      <c r="EZY72" s="361"/>
      <c r="EZZ72" s="361"/>
      <c r="FAA72" s="361"/>
      <c r="FAB72" s="361"/>
      <c r="FAC72" s="361"/>
      <c r="FAD72" s="361"/>
      <c r="FAE72" s="361"/>
      <c r="FAF72" s="361"/>
      <c r="FAG72" s="361"/>
      <c r="FAH72" s="361"/>
      <c r="FAI72" s="361"/>
      <c r="FAJ72" s="361"/>
      <c r="FAK72" s="361"/>
      <c r="FAL72" s="361"/>
      <c r="FAM72" s="361"/>
      <c r="FAN72" s="361"/>
      <c r="FAO72" s="361"/>
      <c r="FAP72" s="361"/>
      <c r="FAQ72" s="361"/>
      <c r="FAR72" s="361"/>
      <c r="FAS72" s="361"/>
      <c r="FAT72" s="361"/>
      <c r="FAU72" s="361"/>
      <c r="FAV72" s="361"/>
      <c r="FAW72" s="361"/>
      <c r="FAX72" s="361"/>
      <c r="FAY72" s="361"/>
      <c r="FAZ72" s="361"/>
      <c r="FBA72" s="361"/>
      <c r="FBB72" s="361"/>
      <c r="FBC72" s="361"/>
      <c r="FBD72" s="361"/>
      <c r="FBE72" s="361"/>
      <c r="FBF72" s="361"/>
      <c r="FBG72" s="361"/>
      <c r="FBH72" s="361"/>
      <c r="FBI72" s="361"/>
      <c r="FBJ72" s="361"/>
      <c r="FBK72" s="361"/>
      <c r="FBL72" s="361"/>
      <c r="FBM72" s="361"/>
      <c r="FBN72" s="361"/>
      <c r="FBO72" s="361"/>
      <c r="FBP72" s="361"/>
      <c r="FBQ72" s="361"/>
      <c r="FBR72" s="361"/>
      <c r="FBS72" s="361"/>
      <c r="FBT72" s="361"/>
      <c r="FBU72" s="361"/>
      <c r="FBV72" s="361"/>
      <c r="FBW72" s="361"/>
      <c r="FBX72" s="361"/>
      <c r="FBY72" s="361"/>
      <c r="FBZ72" s="361"/>
      <c r="FCA72" s="361"/>
      <c r="FCB72" s="361"/>
      <c r="FCC72" s="361"/>
      <c r="FCD72" s="361"/>
      <c r="FCE72" s="361"/>
      <c r="FCF72" s="361"/>
      <c r="FCG72" s="361"/>
      <c r="FCH72" s="361"/>
      <c r="FCI72" s="361"/>
      <c r="FCJ72" s="361"/>
      <c r="FCK72" s="361"/>
      <c r="FCL72" s="361"/>
      <c r="FCM72" s="361"/>
      <c r="FCN72" s="361"/>
      <c r="FCO72" s="361"/>
      <c r="FCP72" s="361"/>
      <c r="FCQ72" s="361"/>
      <c r="FCR72" s="361"/>
      <c r="FCS72" s="361"/>
      <c r="FCT72" s="361"/>
      <c r="FCU72" s="361"/>
      <c r="FCV72" s="361"/>
      <c r="FCW72" s="361"/>
      <c r="FCX72" s="361"/>
      <c r="FCY72" s="361"/>
      <c r="FCZ72" s="361"/>
      <c r="FDA72" s="361"/>
      <c r="FDB72" s="361"/>
      <c r="FDC72" s="361"/>
      <c r="FDD72" s="361"/>
      <c r="FDE72" s="361"/>
      <c r="FDF72" s="361"/>
      <c r="FDG72" s="361"/>
      <c r="FDH72" s="361"/>
      <c r="FDI72" s="361"/>
      <c r="FDJ72" s="361"/>
      <c r="FDK72" s="361"/>
      <c r="FDL72" s="361"/>
      <c r="FDM72" s="361"/>
      <c r="FDN72" s="361"/>
      <c r="FDO72" s="361"/>
      <c r="FDP72" s="361"/>
      <c r="FDQ72" s="361"/>
      <c r="FDR72" s="361"/>
      <c r="FDS72" s="361"/>
      <c r="FDT72" s="361"/>
      <c r="FDU72" s="361"/>
      <c r="FDV72" s="361"/>
      <c r="FDW72" s="361"/>
      <c r="FDX72" s="361"/>
      <c r="FDY72" s="361"/>
      <c r="FDZ72" s="361"/>
      <c r="FEA72" s="361"/>
      <c r="FEB72" s="361"/>
      <c r="FEC72" s="361"/>
      <c r="FED72" s="361"/>
      <c r="FEE72" s="361"/>
      <c r="FEF72" s="361"/>
      <c r="FEG72" s="361"/>
      <c r="FEH72" s="361"/>
      <c r="FEI72" s="361"/>
      <c r="FEJ72" s="361"/>
      <c r="FEK72" s="361"/>
      <c r="FEL72" s="361"/>
      <c r="FEM72" s="361"/>
      <c r="FEN72" s="361"/>
      <c r="FEO72" s="361"/>
      <c r="FEP72" s="361"/>
      <c r="FEQ72" s="361"/>
      <c r="FER72" s="361"/>
      <c r="FES72" s="361"/>
      <c r="FET72" s="361"/>
      <c r="FEU72" s="361"/>
      <c r="FEV72" s="361"/>
      <c r="FEW72" s="361"/>
      <c r="FEX72" s="361"/>
      <c r="FEY72" s="361"/>
      <c r="FEZ72" s="361"/>
      <c r="FFA72" s="361"/>
      <c r="FFB72" s="361"/>
      <c r="FFC72" s="361"/>
      <c r="FFD72" s="361"/>
      <c r="FFE72" s="361"/>
      <c r="FFF72" s="361"/>
      <c r="FFG72" s="361"/>
      <c r="FFH72" s="361"/>
      <c r="FFI72" s="361"/>
      <c r="FFJ72" s="361"/>
      <c r="FFK72" s="361"/>
      <c r="FFL72" s="361"/>
      <c r="FFM72" s="361"/>
      <c r="FFN72" s="361"/>
      <c r="FFO72" s="361"/>
      <c r="FFP72" s="361"/>
      <c r="FFQ72" s="361"/>
      <c r="FFR72" s="361"/>
      <c r="FFS72" s="361"/>
      <c r="FFT72" s="361"/>
      <c r="FFU72" s="361"/>
      <c r="FFV72" s="361"/>
      <c r="FFW72" s="361"/>
      <c r="FFX72" s="361"/>
      <c r="FFY72" s="361"/>
      <c r="FFZ72" s="361"/>
      <c r="FGA72" s="361"/>
      <c r="FGB72" s="361"/>
      <c r="FGC72" s="361"/>
      <c r="FGD72" s="361"/>
      <c r="FGE72" s="361"/>
      <c r="FGF72" s="361"/>
      <c r="FGG72" s="361"/>
      <c r="FGH72" s="361"/>
      <c r="FGI72" s="361"/>
      <c r="FGJ72" s="361"/>
      <c r="FGK72" s="361"/>
      <c r="FGL72" s="361"/>
      <c r="FGM72" s="361"/>
      <c r="FGN72" s="361"/>
      <c r="FGO72" s="361"/>
      <c r="FGP72" s="361"/>
      <c r="FGQ72" s="361"/>
      <c r="FGR72" s="361"/>
      <c r="FGS72" s="361"/>
      <c r="FGT72" s="361"/>
      <c r="FGU72" s="361"/>
      <c r="FGV72" s="361"/>
      <c r="FGW72" s="361"/>
      <c r="FGX72" s="361"/>
      <c r="FGY72" s="361"/>
      <c r="FGZ72" s="361"/>
      <c r="FHA72" s="361"/>
      <c r="FHB72" s="361"/>
      <c r="FHC72" s="361"/>
      <c r="FHD72" s="361"/>
      <c r="FHE72" s="361"/>
      <c r="FHF72" s="361"/>
      <c r="FHG72" s="361"/>
      <c r="FHH72" s="361"/>
      <c r="FHI72" s="361"/>
      <c r="FHJ72" s="361"/>
      <c r="FHK72" s="361"/>
      <c r="FHL72" s="361"/>
      <c r="FHM72" s="361"/>
      <c r="FHN72" s="361"/>
      <c r="FHO72" s="361"/>
      <c r="FHP72" s="361"/>
      <c r="FHQ72" s="361"/>
      <c r="FHR72" s="361"/>
      <c r="FHS72" s="361"/>
      <c r="FHT72" s="361"/>
      <c r="FHU72" s="361"/>
      <c r="FHV72" s="361"/>
      <c r="FHW72" s="361"/>
      <c r="FHX72" s="361"/>
      <c r="FHY72" s="361"/>
      <c r="FHZ72" s="361"/>
      <c r="FIA72" s="361"/>
      <c r="FIB72" s="361"/>
      <c r="FIC72" s="361"/>
      <c r="FID72" s="361"/>
      <c r="FIE72" s="361"/>
      <c r="FIF72" s="361"/>
      <c r="FIG72" s="361"/>
      <c r="FIH72" s="361"/>
      <c r="FII72" s="361"/>
      <c r="FIJ72" s="361"/>
      <c r="FIK72" s="361"/>
      <c r="FIL72" s="361"/>
      <c r="FIM72" s="361"/>
      <c r="FIN72" s="361"/>
      <c r="FIO72" s="361"/>
      <c r="FIP72" s="361"/>
      <c r="FIQ72" s="361"/>
      <c r="FIR72" s="361"/>
      <c r="FIS72" s="361"/>
      <c r="FIT72" s="361"/>
      <c r="FIU72" s="361"/>
      <c r="FIV72" s="361"/>
      <c r="FIW72" s="361"/>
      <c r="FIX72" s="361"/>
      <c r="FIY72" s="361"/>
      <c r="FIZ72" s="361"/>
      <c r="FJA72" s="361"/>
      <c r="FJB72" s="361"/>
      <c r="FJC72" s="361"/>
      <c r="FJD72" s="361"/>
      <c r="FJE72" s="361"/>
      <c r="FJF72" s="361"/>
      <c r="FJG72" s="361"/>
      <c r="FJH72" s="361"/>
      <c r="FJI72" s="361"/>
      <c r="FJJ72" s="361"/>
      <c r="FJK72" s="361"/>
      <c r="FJL72" s="361"/>
      <c r="FJM72" s="361"/>
      <c r="FJN72" s="361"/>
      <c r="FJO72" s="361"/>
      <c r="FJP72" s="361"/>
      <c r="FJQ72" s="361"/>
      <c r="FJR72" s="361"/>
      <c r="FJS72" s="361"/>
      <c r="FJT72" s="361"/>
      <c r="FJU72" s="361"/>
      <c r="FJV72" s="361"/>
      <c r="FJW72" s="361"/>
      <c r="FJX72" s="361"/>
      <c r="FJY72" s="361"/>
      <c r="FJZ72" s="361"/>
      <c r="FKA72" s="361"/>
      <c r="FKB72" s="361"/>
      <c r="FKC72" s="361"/>
      <c r="FKD72" s="361"/>
      <c r="FKE72" s="361"/>
      <c r="FKF72" s="361"/>
      <c r="FKG72" s="361"/>
      <c r="FKH72" s="361"/>
      <c r="FKI72" s="361"/>
      <c r="FKJ72" s="361"/>
      <c r="FKK72" s="361"/>
      <c r="FKL72" s="361"/>
      <c r="FKM72" s="361"/>
      <c r="FKN72" s="361"/>
      <c r="FKO72" s="361"/>
      <c r="FKP72" s="361"/>
      <c r="FKQ72" s="361"/>
      <c r="FKR72" s="361"/>
      <c r="FKS72" s="361"/>
      <c r="FKT72" s="361"/>
      <c r="FKU72" s="361"/>
      <c r="FKV72" s="361"/>
      <c r="FKW72" s="361"/>
      <c r="FKX72" s="361"/>
      <c r="FKY72" s="361"/>
      <c r="FKZ72" s="361"/>
      <c r="FLA72" s="361"/>
      <c r="FLB72" s="361"/>
      <c r="FLC72" s="361"/>
      <c r="FLD72" s="361"/>
      <c r="FLE72" s="361"/>
      <c r="FLF72" s="361"/>
      <c r="FLG72" s="361"/>
      <c r="FLH72" s="361"/>
      <c r="FLI72" s="361"/>
      <c r="FLJ72" s="361"/>
      <c r="FLK72" s="361"/>
      <c r="FLL72" s="361"/>
      <c r="FLM72" s="361"/>
      <c r="FLN72" s="361"/>
      <c r="FLO72" s="361"/>
      <c r="FLP72" s="361"/>
      <c r="FLQ72" s="361"/>
      <c r="FLR72" s="361"/>
      <c r="FLS72" s="361"/>
      <c r="FLT72" s="361"/>
      <c r="FLU72" s="361"/>
      <c r="FLV72" s="361"/>
      <c r="FLW72" s="361"/>
      <c r="FLX72" s="361"/>
      <c r="FLY72" s="361"/>
      <c r="FLZ72" s="361"/>
      <c r="FMA72" s="361"/>
      <c r="FMB72" s="361"/>
      <c r="FMC72" s="361"/>
      <c r="FMD72" s="361"/>
      <c r="FME72" s="361"/>
      <c r="FMF72" s="361"/>
      <c r="FMG72" s="361"/>
      <c r="FMH72" s="361"/>
      <c r="FMI72" s="361"/>
      <c r="FMJ72" s="361"/>
      <c r="FMK72" s="361"/>
      <c r="FML72" s="361"/>
      <c r="FMM72" s="361"/>
      <c r="FMN72" s="361"/>
      <c r="FMO72" s="361"/>
      <c r="FMP72" s="361"/>
      <c r="FMQ72" s="361"/>
      <c r="FMR72" s="361"/>
      <c r="FMS72" s="361"/>
      <c r="FMT72" s="361"/>
      <c r="FMU72" s="361"/>
      <c r="FMV72" s="361"/>
      <c r="FMW72" s="361"/>
      <c r="FMX72" s="361"/>
      <c r="FMY72" s="361"/>
      <c r="FMZ72" s="361"/>
      <c r="FNA72" s="361"/>
      <c r="FNB72" s="361"/>
      <c r="FNC72" s="361"/>
      <c r="FND72" s="361"/>
      <c r="FNE72" s="361"/>
      <c r="FNF72" s="361"/>
      <c r="FNG72" s="361"/>
      <c r="FNH72" s="361"/>
      <c r="FNI72" s="361"/>
      <c r="FNJ72" s="361"/>
      <c r="FNK72" s="361"/>
      <c r="FNL72" s="361"/>
      <c r="FNM72" s="361"/>
      <c r="FNN72" s="361"/>
      <c r="FNO72" s="361"/>
      <c r="FNP72" s="361"/>
      <c r="FNQ72" s="361"/>
      <c r="FNR72" s="361"/>
      <c r="FNS72" s="361"/>
      <c r="FNT72" s="361"/>
      <c r="FNU72" s="361"/>
      <c r="FNV72" s="361"/>
      <c r="FNW72" s="361"/>
      <c r="FNX72" s="361"/>
      <c r="FNY72" s="361"/>
      <c r="FNZ72" s="361"/>
      <c r="FOA72" s="361"/>
      <c r="FOB72" s="361"/>
      <c r="FOC72" s="361"/>
      <c r="FOD72" s="361"/>
      <c r="FOE72" s="361"/>
      <c r="FOF72" s="361"/>
      <c r="FOG72" s="361"/>
      <c r="FOH72" s="361"/>
      <c r="FOI72" s="361"/>
      <c r="FOJ72" s="361"/>
      <c r="FOK72" s="361"/>
      <c r="FOL72" s="361"/>
      <c r="FOM72" s="361"/>
      <c r="FON72" s="361"/>
      <c r="FOO72" s="361"/>
      <c r="FOP72" s="361"/>
      <c r="FOQ72" s="361"/>
      <c r="FOR72" s="361"/>
      <c r="FOS72" s="361"/>
      <c r="FOT72" s="361"/>
      <c r="FOU72" s="361"/>
      <c r="FOV72" s="361"/>
      <c r="FOW72" s="361"/>
      <c r="FOX72" s="361"/>
      <c r="FOY72" s="361"/>
      <c r="FOZ72" s="361"/>
      <c r="FPA72" s="361"/>
      <c r="FPB72" s="361"/>
      <c r="FPC72" s="361"/>
      <c r="FPD72" s="361"/>
      <c r="FPE72" s="361"/>
      <c r="FPF72" s="361"/>
      <c r="FPG72" s="361"/>
      <c r="FPH72" s="361"/>
      <c r="FPI72" s="361"/>
      <c r="FPJ72" s="361"/>
      <c r="FPK72" s="361"/>
      <c r="FPL72" s="361"/>
      <c r="FPM72" s="361"/>
      <c r="FPN72" s="361"/>
      <c r="FPO72" s="361"/>
      <c r="FPP72" s="361"/>
      <c r="FPQ72" s="361"/>
      <c r="FPR72" s="361"/>
      <c r="FPS72" s="361"/>
      <c r="FPT72" s="361"/>
      <c r="FPU72" s="361"/>
      <c r="FPV72" s="361"/>
      <c r="FPW72" s="361"/>
      <c r="FPX72" s="361"/>
      <c r="FPY72" s="361"/>
      <c r="FPZ72" s="361"/>
      <c r="FQA72" s="361"/>
      <c r="FQB72" s="361"/>
      <c r="FQC72" s="361"/>
      <c r="FQD72" s="361"/>
      <c r="FQE72" s="361"/>
      <c r="FQF72" s="361"/>
      <c r="FQG72" s="361"/>
      <c r="FQH72" s="361"/>
      <c r="FQI72" s="361"/>
      <c r="FQJ72" s="361"/>
      <c r="FQK72" s="361"/>
      <c r="FQL72" s="361"/>
      <c r="FQM72" s="361"/>
      <c r="FQN72" s="361"/>
      <c r="FQO72" s="361"/>
      <c r="FQP72" s="361"/>
      <c r="FQQ72" s="361"/>
      <c r="FQR72" s="361"/>
      <c r="FQS72" s="361"/>
      <c r="FQT72" s="361"/>
      <c r="FQU72" s="361"/>
      <c r="FQV72" s="361"/>
      <c r="FQW72" s="361"/>
      <c r="FQX72" s="361"/>
      <c r="FQY72" s="361"/>
      <c r="FQZ72" s="361"/>
      <c r="FRA72" s="361"/>
      <c r="FRB72" s="361"/>
      <c r="FRC72" s="361"/>
      <c r="FRD72" s="361"/>
      <c r="FRE72" s="361"/>
      <c r="FRF72" s="361"/>
      <c r="FRG72" s="361"/>
      <c r="FRH72" s="361"/>
      <c r="FRI72" s="361"/>
      <c r="FRJ72" s="361"/>
      <c r="FRK72" s="361"/>
      <c r="FRL72" s="361"/>
      <c r="FRM72" s="361"/>
      <c r="FRN72" s="361"/>
      <c r="FRO72" s="361"/>
      <c r="FRP72" s="361"/>
      <c r="FRQ72" s="361"/>
      <c r="FRR72" s="361"/>
      <c r="FRS72" s="361"/>
      <c r="FRT72" s="361"/>
      <c r="FRU72" s="361"/>
      <c r="FRV72" s="361"/>
      <c r="FRW72" s="361"/>
      <c r="FRX72" s="361"/>
      <c r="FRY72" s="361"/>
      <c r="FRZ72" s="361"/>
      <c r="FSA72" s="361"/>
      <c r="FSB72" s="361"/>
      <c r="FSC72" s="361"/>
      <c r="FSD72" s="361"/>
      <c r="FSE72" s="361"/>
      <c r="FSF72" s="361"/>
      <c r="FSG72" s="361"/>
      <c r="FSH72" s="361"/>
      <c r="FSI72" s="361"/>
      <c r="FSJ72" s="361"/>
      <c r="FSK72" s="361"/>
      <c r="FSL72" s="361"/>
      <c r="FSM72" s="361"/>
      <c r="FSN72" s="361"/>
      <c r="FSO72" s="361"/>
      <c r="FSP72" s="361"/>
      <c r="FSQ72" s="361"/>
      <c r="FSR72" s="361"/>
      <c r="FSS72" s="361"/>
      <c r="FST72" s="361"/>
      <c r="FSU72" s="361"/>
      <c r="FSV72" s="361"/>
      <c r="FSW72" s="361"/>
      <c r="FSX72" s="361"/>
      <c r="FSY72" s="361"/>
      <c r="FSZ72" s="361"/>
      <c r="FTA72" s="361"/>
      <c r="FTB72" s="361"/>
      <c r="FTC72" s="361"/>
      <c r="FTD72" s="361"/>
      <c r="FTE72" s="361"/>
      <c r="FTF72" s="361"/>
      <c r="FTG72" s="361"/>
      <c r="FTH72" s="361"/>
      <c r="FTI72" s="361"/>
      <c r="FTJ72" s="361"/>
      <c r="FTK72" s="361"/>
      <c r="FTL72" s="361"/>
      <c r="FTM72" s="361"/>
      <c r="FTN72" s="361"/>
      <c r="FTO72" s="361"/>
      <c r="FTP72" s="361"/>
      <c r="FTQ72" s="361"/>
      <c r="FTR72" s="361"/>
      <c r="FTS72" s="361"/>
      <c r="FTT72" s="361"/>
      <c r="FTU72" s="361"/>
      <c r="FTV72" s="361"/>
      <c r="FTW72" s="361"/>
      <c r="FTX72" s="361"/>
      <c r="FTY72" s="361"/>
      <c r="FTZ72" s="361"/>
      <c r="FUA72" s="361"/>
      <c r="FUB72" s="361"/>
      <c r="FUC72" s="361"/>
      <c r="FUD72" s="361"/>
      <c r="FUE72" s="361"/>
      <c r="FUF72" s="361"/>
      <c r="FUG72" s="361"/>
      <c r="FUH72" s="361"/>
      <c r="FUI72" s="361"/>
      <c r="FUJ72" s="361"/>
      <c r="FUK72" s="361"/>
      <c r="FUL72" s="361"/>
      <c r="FUM72" s="361"/>
      <c r="FUN72" s="361"/>
      <c r="FUO72" s="361"/>
      <c r="FUP72" s="361"/>
      <c r="FUQ72" s="361"/>
      <c r="FUR72" s="361"/>
      <c r="FUS72" s="361"/>
      <c r="FUT72" s="361"/>
      <c r="FUU72" s="361"/>
      <c r="FUV72" s="361"/>
      <c r="FUW72" s="361"/>
      <c r="FUX72" s="361"/>
      <c r="FUY72" s="361"/>
      <c r="FUZ72" s="361"/>
      <c r="FVA72" s="361"/>
      <c r="FVB72" s="361"/>
      <c r="FVC72" s="361"/>
      <c r="FVD72" s="361"/>
      <c r="FVE72" s="361"/>
      <c r="FVF72" s="361"/>
      <c r="FVG72" s="361"/>
      <c r="FVH72" s="361"/>
      <c r="FVI72" s="361"/>
      <c r="FVJ72" s="361"/>
      <c r="FVK72" s="361"/>
      <c r="FVL72" s="361"/>
      <c r="FVM72" s="361"/>
      <c r="FVN72" s="361"/>
      <c r="FVO72" s="361"/>
      <c r="FVP72" s="361"/>
      <c r="FVQ72" s="361"/>
      <c r="FVR72" s="361"/>
      <c r="FVS72" s="361"/>
      <c r="FVT72" s="361"/>
      <c r="FVU72" s="361"/>
      <c r="FVV72" s="361"/>
      <c r="FVW72" s="361"/>
      <c r="FVX72" s="361"/>
      <c r="FVY72" s="361"/>
      <c r="FVZ72" s="361"/>
      <c r="FWA72" s="361"/>
      <c r="FWB72" s="361"/>
      <c r="FWC72" s="361"/>
      <c r="FWD72" s="361"/>
      <c r="FWE72" s="361"/>
      <c r="FWF72" s="361"/>
      <c r="FWG72" s="361"/>
      <c r="FWH72" s="361"/>
      <c r="FWI72" s="361"/>
      <c r="FWJ72" s="361"/>
      <c r="FWK72" s="361"/>
      <c r="FWL72" s="361"/>
      <c r="FWM72" s="361"/>
      <c r="FWN72" s="361"/>
      <c r="FWO72" s="361"/>
      <c r="FWP72" s="361"/>
      <c r="FWQ72" s="361"/>
      <c r="FWR72" s="361"/>
      <c r="FWS72" s="361"/>
      <c r="FWT72" s="361"/>
      <c r="FWU72" s="361"/>
      <c r="FWV72" s="361"/>
      <c r="FWW72" s="361"/>
      <c r="FWX72" s="361"/>
      <c r="FWY72" s="361"/>
      <c r="FWZ72" s="361"/>
      <c r="FXA72" s="361"/>
      <c r="FXB72" s="361"/>
      <c r="FXC72" s="361"/>
      <c r="FXD72" s="361"/>
      <c r="FXE72" s="361"/>
      <c r="FXF72" s="361"/>
      <c r="FXG72" s="361"/>
      <c r="FXH72" s="361"/>
      <c r="FXI72" s="361"/>
      <c r="FXJ72" s="361"/>
      <c r="FXK72" s="361"/>
      <c r="FXL72" s="361"/>
      <c r="FXM72" s="361"/>
      <c r="FXN72" s="361"/>
      <c r="FXO72" s="361"/>
      <c r="FXP72" s="361"/>
      <c r="FXQ72" s="361"/>
      <c r="FXR72" s="361"/>
      <c r="FXS72" s="361"/>
      <c r="FXT72" s="361"/>
      <c r="FXU72" s="361"/>
      <c r="FXV72" s="361"/>
      <c r="FXW72" s="361"/>
      <c r="FXX72" s="361"/>
      <c r="FXY72" s="361"/>
      <c r="FXZ72" s="361"/>
      <c r="FYA72" s="361"/>
      <c r="FYB72" s="361"/>
      <c r="FYC72" s="361"/>
      <c r="FYD72" s="361"/>
      <c r="FYE72" s="361"/>
      <c r="FYF72" s="361"/>
      <c r="FYG72" s="361"/>
      <c r="FYH72" s="361"/>
      <c r="FYI72" s="361"/>
      <c r="FYJ72" s="361"/>
      <c r="FYK72" s="361"/>
      <c r="FYL72" s="361"/>
      <c r="FYM72" s="361"/>
      <c r="FYN72" s="361"/>
      <c r="FYO72" s="361"/>
      <c r="FYP72" s="361"/>
      <c r="FYQ72" s="361"/>
      <c r="FYR72" s="361"/>
      <c r="FYS72" s="361"/>
      <c r="FYT72" s="361"/>
      <c r="FYU72" s="361"/>
      <c r="FYV72" s="361"/>
      <c r="FYW72" s="361"/>
      <c r="FYX72" s="361"/>
      <c r="FYY72" s="361"/>
      <c r="FYZ72" s="361"/>
      <c r="FZA72" s="361"/>
      <c r="FZB72" s="361"/>
      <c r="FZC72" s="361"/>
      <c r="FZD72" s="361"/>
      <c r="FZE72" s="361"/>
      <c r="FZF72" s="361"/>
      <c r="FZG72" s="361"/>
      <c r="FZH72" s="361"/>
      <c r="FZI72" s="361"/>
      <c r="FZJ72" s="361"/>
      <c r="FZK72" s="361"/>
      <c r="FZL72" s="361"/>
      <c r="FZM72" s="361"/>
      <c r="FZN72" s="361"/>
      <c r="FZO72" s="361"/>
      <c r="FZP72" s="361"/>
      <c r="FZQ72" s="361"/>
      <c r="FZR72" s="361"/>
      <c r="FZS72" s="361"/>
      <c r="FZT72" s="361"/>
      <c r="FZU72" s="361"/>
      <c r="FZV72" s="361"/>
      <c r="FZW72" s="361"/>
      <c r="FZX72" s="361"/>
      <c r="FZY72" s="361"/>
      <c r="FZZ72" s="361"/>
      <c r="GAA72" s="361"/>
      <c r="GAB72" s="361"/>
      <c r="GAC72" s="361"/>
      <c r="GAD72" s="361"/>
      <c r="GAE72" s="361"/>
      <c r="GAF72" s="361"/>
      <c r="GAG72" s="361"/>
      <c r="GAH72" s="361"/>
      <c r="GAI72" s="361"/>
      <c r="GAJ72" s="361"/>
      <c r="GAK72" s="361"/>
      <c r="GAL72" s="361"/>
      <c r="GAM72" s="361"/>
      <c r="GAN72" s="361"/>
      <c r="GAO72" s="361"/>
      <c r="GAP72" s="361"/>
      <c r="GAQ72" s="361"/>
      <c r="GAR72" s="361"/>
      <c r="GAS72" s="361"/>
      <c r="GAT72" s="361"/>
      <c r="GAU72" s="361"/>
      <c r="GAV72" s="361"/>
      <c r="GAW72" s="361"/>
      <c r="GAX72" s="361"/>
      <c r="GAY72" s="361"/>
      <c r="GAZ72" s="361"/>
      <c r="GBA72" s="361"/>
      <c r="GBB72" s="361"/>
      <c r="GBC72" s="361"/>
      <c r="GBD72" s="361"/>
      <c r="GBE72" s="361"/>
      <c r="GBF72" s="361"/>
      <c r="GBG72" s="361"/>
      <c r="GBH72" s="361"/>
      <c r="GBI72" s="361"/>
      <c r="GBJ72" s="361"/>
      <c r="GBK72" s="361"/>
      <c r="GBL72" s="361"/>
      <c r="GBM72" s="361"/>
      <c r="GBN72" s="361"/>
      <c r="GBO72" s="361"/>
      <c r="GBP72" s="361"/>
      <c r="GBQ72" s="361"/>
      <c r="GBR72" s="361"/>
      <c r="GBS72" s="361"/>
      <c r="GBT72" s="361"/>
      <c r="GBU72" s="361"/>
      <c r="GBV72" s="361"/>
      <c r="GBW72" s="361"/>
      <c r="GBX72" s="361"/>
      <c r="GBY72" s="361"/>
      <c r="GBZ72" s="361"/>
      <c r="GCA72" s="361"/>
      <c r="GCB72" s="361"/>
      <c r="GCC72" s="361"/>
      <c r="GCD72" s="361"/>
      <c r="GCE72" s="361"/>
      <c r="GCF72" s="361"/>
      <c r="GCG72" s="361"/>
      <c r="GCH72" s="361"/>
      <c r="GCI72" s="361"/>
      <c r="GCJ72" s="361"/>
      <c r="GCK72" s="361"/>
      <c r="GCL72" s="361"/>
      <c r="GCM72" s="361"/>
      <c r="GCN72" s="361"/>
      <c r="GCO72" s="361"/>
      <c r="GCP72" s="361"/>
      <c r="GCQ72" s="361"/>
      <c r="GCR72" s="361"/>
      <c r="GCS72" s="361"/>
      <c r="GCT72" s="361"/>
      <c r="GCU72" s="361"/>
      <c r="GCV72" s="361"/>
      <c r="GCW72" s="361"/>
      <c r="GCX72" s="361"/>
      <c r="GCY72" s="361"/>
      <c r="GCZ72" s="361"/>
      <c r="GDA72" s="361"/>
      <c r="GDB72" s="361"/>
      <c r="GDC72" s="361"/>
      <c r="GDD72" s="361"/>
      <c r="GDE72" s="361"/>
      <c r="GDF72" s="361"/>
      <c r="GDG72" s="361"/>
      <c r="GDH72" s="361"/>
      <c r="GDI72" s="361"/>
      <c r="GDJ72" s="361"/>
      <c r="GDK72" s="361"/>
      <c r="GDL72" s="361"/>
      <c r="GDM72" s="361"/>
      <c r="GDN72" s="361"/>
      <c r="GDO72" s="361"/>
      <c r="GDP72" s="361"/>
      <c r="GDQ72" s="361"/>
      <c r="GDR72" s="361"/>
      <c r="GDS72" s="361"/>
      <c r="GDT72" s="361"/>
      <c r="GDU72" s="361"/>
      <c r="GDV72" s="361"/>
      <c r="GDW72" s="361"/>
      <c r="GDX72" s="361"/>
      <c r="GDY72" s="361"/>
      <c r="GDZ72" s="361"/>
      <c r="GEA72" s="361"/>
      <c r="GEB72" s="361"/>
      <c r="GEC72" s="361"/>
      <c r="GED72" s="361"/>
      <c r="GEE72" s="361"/>
      <c r="GEF72" s="361"/>
      <c r="GEG72" s="361"/>
      <c r="GEH72" s="361"/>
      <c r="GEI72" s="361"/>
      <c r="GEJ72" s="361"/>
      <c r="GEK72" s="361"/>
      <c r="GEL72" s="361"/>
      <c r="GEM72" s="361"/>
      <c r="GEN72" s="361"/>
      <c r="GEO72" s="361"/>
      <c r="GEP72" s="361"/>
      <c r="GEQ72" s="361"/>
      <c r="GER72" s="361"/>
      <c r="GES72" s="361"/>
      <c r="GET72" s="361"/>
      <c r="GEU72" s="361"/>
      <c r="GEV72" s="361"/>
      <c r="GEW72" s="361"/>
      <c r="GEX72" s="361"/>
      <c r="GEY72" s="361"/>
      <c r="GEZ72" s="361"/>
      <c r="GFA72" s="361"/>
      <c r="GFB72" s="361"/>
      <c r="GFC72" s="361"/>
      <c r="GFD72" s="361"/>
      <c r="GFE72" s="361"/>
      <c r="GFF72" s="361"/>
      <c r="GFG72" s="361"/>
      <c r="GFH72" s="361"/>
      <c r="GFI72" s="361"/>
      <c r="GFJ72" s="361"/>
      <c r="GFK72" s="361"/>
      <c r="GFL72" s="361"/>
      <c r="GFM72" s="361"/>
      <c r="GFN72" s="361"/>
      <c r="GFO72" s="361"/>
      <c r="GFP72" s="361"/>
      <c r="GFQ72" s="361"/>
      <c r="GFR72" s="361"/>
      <c r="GFS72" s="361"/>
      <c r="GFT72" s="361"/>
      <c r="GFU72" s="361"/>
      <c r="GFV72" s="361"/>
      <c r="GFW72" s="361"/>
      <c r="GFX72" s="361"/>
      <c r="GFY72" s="361"/>
      <c r="GFZ72" s="361"/>
      <c r="GGA72" s="361"/>
      <c r="GGB72" s="361"/>
      <c r="GGC72" s="361"/>
      <c r="GGD72" s="361"/>
      <c r="GGE72" s="361"/>
      <c r="GGF72" s="361"/>
      <c r="GGG72" s="361"/>
      <c r="GGH72" s="361"/>
      <c r="GGI72" s="361"/>
      <c r="GGJ72" s="361"/>
      <c r="GGK72" s="361"/>
      <c r="GGL72" s="361"/>
      <c r="GGM72" s="361"/>
      <c r="GGN72" s="361"/>
      <c r="GGO72" s="361"/>
      <c r="GGP72" s="361"/>
      <c r="GGQ72" s="361"/>
      <c r="GGR72" s="361"/>
      <c r="GGS72" s="361"/>
      <c r="GGT72" s="361"/>
      <c r="GGU72" s="361"/>
      <c r="GGV72" s="361"/>
      <c r="GGW72" s="361"/>
      <c r="GGX72" s="361"/>
      <c r="GGY72" s="361"/>
      <c r="GGZ72" s="361"/>
      <c r="GHA72" s="361"/>
      <c r="GHB72" s="361"/>
      <c r="GHC72" s="361"/>
      <c r="GHD72" s="361"/>
      <c r="GHE72" s="361"/>
      <c r="GHF72" s="361"/>
      <c r="GHG72" s="361"/>
      <c r="GHH72" s="361"/>
      <c r="GHI72" s="361"/>
      <c r="GHJ72" s="361"/>
      <c r="GHK72" s="361"/>
      <c r="GHL72" s="361"/>
      <c r="GHM72" s="361"/>
      <c r="GHN72" s="361"/>
      <c r="GHO72" s="361"/>
      <c r="GHP72" s="361"/>
      <c r="GHQ72" s="361"/>
      <c r="GHR72" s="361"/>
      <c r="GHS72" s="361"/>
      <c r="GHT72" s="361"/>
      <c r="GHU72" s="361"/>
      <c r="GHV72" s="361"/>
      <c r="GHW72" s="361"/>
      <c r="GHX72" s="361"/>
      <c r="GHY72" s="361"/>
      <c r="GHZ72" s="361"/>
      <c r="GIA72" s="361"/>
      <c r="GIB72" s="361"/>
      <c r="GIC72" s="361"/>
      <c r="GID72" s="361"/>
      <c r="GIE72" s="361"/>
      <c r="GIF72" s="361"/>
      <c r="GIG72" s="361"/>
      <c r="GIH72" s="361"/>
      <c r="GII72" s="361"/>
      <c r="GIJ72" s="361"/>
      <c r="GIK72" s="361"/>
      <c r="GIL72" s="361"/>
      <c r="GIM72" s="361"/>
      <c r="GIN72" s="361"/>
      <c r="GIO72" s="361"/>
      <c r="GIP72" s="361"/>
      <c r="GIQ72" s="361"/>
      <c r="GIR72" s="361"/>
      <c r="GIS72" s="361"/>
      <c r="GIT72" s="361"/>
      <c r="GIU72" s="361"/>
      <c r="GIV72" s="361"/>
      <c r="GIW72" s="361"/>
      <c r="GIX72" s="361"/>
      <c r="GIY72" s="361"/>
      <c r="GIZ72" s="361"/>
      <c r="GJA72" s="361"/>
      <c r="GJB72" s="361"/>
      <c r="GJC72" s="361"/>
      <c r="GJD72" s="361"/>
      <c r="GJE72" s="361"/>
      <c r="GJF72" s="361"/>
      <c r="GJG72" s="361"/>
      <c r="GJH72" s="361"/>
      <c r="GJI72" s="361"/>
      <c r="GJJ72" s="361"/>
      <c r="GJK72" s="361"/>
      <c r="GJL72" s="361"/>
      <c r="GJM72" s="361"/>
      <c r="GJN72" s="361"/>
      <c r="GJO72" s="361"/>
      <c r="GJP72" s="361"/>
      <c r="GJQ72" s="361"/>
      <c r="GJR72" s="361"/>
      <c r="GJS72" s="361"/>
      <c r="GJT72" s="361"/>
      <c r="GJU72" s="361"/>
      <c r="GJV72" s="361"/>
      <c r="GJW72" s="361"/>
      <c r="GJX72" s="361"/>
      <c r="GJY72" s="361"/>
      <c r="GJZ72" s="361"/>
      <c r="GKA72" s="361"/>
      <c r="GKB72" s="361"/>
      <c r="GKC72" s="361"/>
      <c r="GKD72" s="361"/>
      <c r="GKE72" s="361"/>
      <c r="GKF72" s="361"/>
      <c r="GKG72" s="361"/>
      <c r="GKH72" s="361"/>
      <c r="GKI72" s="361"/>
      <c r="GKJ72" s="361"/>
      <c r="GKK72" s="361"/>
      <c r="GKL72" s="361"/>
      <c r="GKM72" s="361"/>
      <c r="GKN72" s="361"/>
      <c r="GKO72" s="361"/>
      <c r="GKP72" s="361"/>
      <c r="GKQ72" s="361"/>
      <c r="GKR72" s="361"/>
      <c r="GKS72" s="361"/>
      <c r="GKT72" s="361"/>
      <c r="GKU72" s="361"/>
      <c r="GKV72" s="361"/>
      <c r="GKW72" s="361"/>
      <c r="GKX72" s="361"/>
      <c r="GKY72" s="361"/>
      <c r="GKZ72" s="361"/>
      <c r="GLA72" s="361"/>
      <c r="GLB72" s="361"/>
      <c r="GLC72" s="361"/>
      <c r="GLD72" s="361"/>
      <c r="GLE72" s="361"/>
      <c r="GLF72" s="361"/>
      <c r="GLG72" s="361"/>
      <c r="GLH72" s="361"/>
      <c r="GLI72" s="361"/>
      <c r="GLJ72" s="361"/>
      <c r="GLK72" s="361"/>
      <c r="GLL72" s="361"/>
      <c r="GLM72" s="361"/>
      <c r="GLN72" s="361"/>
      <c r="GLO72" s="361"/>
      <c r="GLP72" s="361"/>
      <c r="GLQ72" s="361"/>
      <c r="GLR72" s="361"/>
      <c r="GLS72" s="361"/>
      <c r="GLT72" s="361"/>
      <c r="GLU72" s="361"/>
      <c r="GLV72" s="361"/>
      <c r="GLW72" s="361"/>
      <c r="GLX72" s="361"/>
      <c r="GLY72" s="361"/>
      <c r="GLZ72" s="361"/>
      <c r="GMA72" s="361"/>
      <c r="GMB72" s="361"/>
      <c r="GMC72" s="361"/>
      <c r="GMD72" s="361"/>
      <c r="GME72" s="361"/>
      <c r="GMF72" s="361"/>
      <c r="GMG72" s="361"/>
      <c r="GMH72" s="361"/>
      <c r="GMI72" s="361"/>
      <c r="GMJ72" s="361"/>
      <c r="GMK72" s="361"/>
      <c r="GML72" s="361"/>
      <c r="GMM72" s="361"/>
      <c r="GMN72" s="361"/>
      <c r="GMO72" s="361"/>
      <c r="GMP72" s="361"/>
      <c r="GMQ72" s="361"/>
      <c r="GMR72" s="361"/>
      <c r="GMS72" s="361"/>
      <c r="GMT72" s="361"/>
      <c r="GMU72" s="361"/>
      <c r="GMV72" s="361"/>
      <c r="GMW72" s="361"/>
      <c r="GMX72" s="361"/>
      <c r="GMY72" s="361"/>
      <c r="GMZ72" s="361"/>
      <c r="GNA72" s="361"/>
      <c r="GNB72" s="361"/>
      <c r="GNC72" s="361"/>
      <c r="GND72" s="361"/>
      <c r="GNE72" s="361"/>
      <c r="GNF72" s="361"/>
      <c r="GNG72" s="361"/>
      <c r="GNH72" s="361"/>
      <c r="GNI72" s="361"/>
      <c r="GNJ72" s="361"/>
      <c r="GNK72" s="361"/>
      <c r="GNL72" s="361"/>
      <c r="GNM72" s="361"/>
      <c r="GNN72" s="361"/>
      <c r="GNO72" s="361"/>
      <c r="GNP72" s="361"/>
      <c r="GNQ72" s="361"/>
      <c r="GNR72" s="361"/>
      <c r="GNS72" s="361"/>
      <c r="GNT72" s="361"/>
      <c r="GNU72" s="361"/>
      <c r="GNV72" s="361"/>
      <c r="GNW72" s="361"/>
      <c r="GNX72" s="361"/>
      <c r="GNY72" s="361"/>
      <c r="GNZ72" s="361"/>
      <c r="GOA72" s="361"/>
      <c r="GOB72" s="361"/>
      <c r="GOC72" s="361"/>
      <c r="GOD72" s="361"/>
      <c r="GOE72" s="361"/>
      <c r="GOF72" s="361"/>
      <c r="GOG72" s="361"/>
      <c r="GOH72" s="361"/>
      <c r="GOI72" s="361"/>
      <c r="GOJ72" s="361"/>
      <c r="GOK72" s="361"/>
      <c r="GOL72" s="361"/>
      <c r="GOM72" s="361"/>
      <c r="GON72" s="361"/>
      <c r="GOO72" s="361"/>
      <c r="GOP72" s="361"/>
      <c r="GOQ72" s="361"/>
      <c r="GOR72" s="361"/>
      <c r="GOS72" s="361"/>
      <c r="GOT72" s="361"/>
      <c r="GOU72" s="361"/>
      <c r="GOV72" s="361"/>
      <c r="GOW72" s="361"/>
      <c r="GOX72" s="361"/>
      <c r="GOY72" s="361"/>
      <c r="GOZ72" s="361"/>
      <c r="GPA72" s="361"/>
      <c r="GPB72" s="361"/>
      <c r="GPC72" s="361"/>
      <c r="GPD72" s="361"/>
      <c r="GPE72" s="361"/>
      <c r="GPF72" s="361"/>
      <c r="GPG72" s="361"/>
      <c r="GPH72" s="361"/>
      <c r="GPI72" s="361"/>
      <c r="GPJ72" s="361"/>
      <c r="GPK72" s="361"/>
      <c r="GPL72" s="361"/>
      <c r="GPM72" s="361"/>
      <c r="GPN72" s="361"/>
      <c r="GPO72" s="361"/>
      <c r="GPP72" s="361"/>
      <c r="GPQ72" s="361"/>
      <c r="GPR72" s="361"/>
      <c r="GPS72" s="361"/>
      <c r="GPT72" s="361"/>
      <c r="GPU72" s="361"/>
      <c r="GPV72" s="361"/>
      <c r="GPW72" s="361"/>
      <c r="GPX72" s="361"/>
      <c r="GPY72" s="361"/>
      <c r="GPZ72" s="361"/>
      <c r="GQA72" s="361"/>
      <c r="GQB72" s="361"/>
      <c r="GQC72" s="361"/>
      <c r="GQD72" s="361"/>
      <c r="GQE72" s="361"/>
      <c r="GQF72" s="361"/>
      <c r="GQG72" s="361"/>
      <c r="GQH72" s="361"/>
      <c r="GQI72" s="361"/>
      <c r="GQJ72" s="361"/>
      <c r="GQK72" s="361"/>
      <c r="GQL72" s="361"/>
      <c r="GQM72" s="361"/>
      <c r="GQN72" s="361"/>
      <c r="GQO72" s="361"/>
      <c r="GQP72" s="361"/>
      <c r="GQQ72" s="361"/>
      <c r="GQR72" s="361"/>
      <c r="GQS72" s="361"/>
      <c r="GQT72" s="361"/>
      <c r="GQU72" s="361"/>
      <c r="GQV72" s="361"/>
      <c r="GQW72" s="361"/>
      <c r="GQX72" s="361"/>
      <c r="GQY72" s="361"/>
      <c r="GQZ72" s="361"/>
      <c r="GRA72" s="361"/>
      <c r="GRB72" s="361"/>
      <c r="GRC72" s="361"/>
      <c r="GRD72" s="361"/>
      <c r="GRE72" s="361"/>
      <c r="GRF72" s="361"/>
      <c r="GRG72" s="361"/>
      <c r="GRH72" s="361"/>
      <c r="GRI72" s="361"/>
      <c r="GRJ72" s="361"/>
      <c r="GRK72" s="361"/>
      <c r="GRL72" s="361"/>
      <c r="GRM72" s="361"/>
      <c r="GRN72" s="361"/>
      <c r="GRO72" s="361"/>
      <c r="GRP72" s="361"/>
      <c r="GRQ72" s="361"/>
      <c r="GRR72" s="361"/>
      <c r="GRS72" s="361"/>
      <c r="GRT72" s="361"/>
      <c r="GRU72" s="361"/>
      <c r="GRV72" s="361"/>
      <c r="GRW72" s="361"/>
      <c r="GRX72" s="361"/>
      <c r="GRY72" s="361"/>
      <c r="GRZ72" s="361"/>
      <c r="GSA72" s="361"/>
      <c r="GSB72" s="361"/>
      <c r="GSC72" s="361"/>
      <c r="GSD72" s="361"/>
      <c r="GSE72" s="361"/>
      <c r="GSF72" s="361"/>
      <c r="GSG72" s="361"/>
      <c r="GSH72" s="361"/>
      <c r="GSI72" s="361"/>
      <c r="GSJ72" s="361"/>
      <c r="GSK72" s="361"/>
      <c r="GSL72" s="361"/>
      <c r="GSM72" s="361"/>
      <c r="GSN72" s="361"/>
      <c r="GSO72" s="361"/>
      <c r="GSP72" s="361"/>
      <c r="GSQ72" s="361"/>
      <c r="GSR72" s="361"/>
      <c r="GSS72" s="361"/>
      <c r="GST72" s="361"/>
      <c r="GSU72" s="361"/>
      <c r="GSV72" s="361"/>
      <c r="GSW72" s="361"/>
      <c r="GSX72" s="361"/>
      <c r="GSY72" s="361"/>
      <c r="GSZ72" s="361"/>
      <c r="GTA72" s="361"/>
      <c r="GTB72" s="361"/>
      <c r="GTC72" s="361"/>
      <c r="GTD72" s="361"/>
      <c r="GTE72" s="361"/>
      <c r="GTF72" s="361"/>
      <c r="GTG72" s="361"/>
      <c r="GTH72" s="361"/>
      <c r="GTI72" s="361"/>
      <c r="GTJ72" s="361"/>
      <c r="GTK72" s="361"/>
      <c r="GTL72" s="361"/>
      <c r="GTM72" s="361"/>
      <c r="GTN72" s="361"/>
      <c r="GTO72" s="361"/>
      <c r="GTP72" s="361"/>
      <c r="GTQ72" s="361"/>
      <c r="GTR72" s="361"/>
      <c r="GTS72" s="361"/>
      <c r="GTT72" s="361"/>
      <c r="GTU72" s="361"/>
      <c r="GTV72" s="361"/>
      <c r="GTW72" s="361"/>
      <c r="GTX72" s="361"/>
      <c r="GTY72" s="361"/>
      <c r="GTZ72" s="361"/>
      <c r="GUA72" s="361"/>
      <c r="GUB72" s="361"/>
      <c r="GUC72" s="361"/>
      <c r="GUD72" s="361"/>
      <c r="GUE72" s="361"/>
      <c r="GUF72" s="361"/>
      <c r="GUG72" s="361"/>
      <c r="GUH72" s="361"/>
      <c r="GUI72" s="361"/>
      <c r="GUJ72" s="361"/>
      <c r="GUK72" s="361"/>
      <c r="GUL72" s="361"/>
      <c r="GUM72" s="361"/>
      <c r="GUN72" s="361"/>
      <c r="GUO72" s="361"/>
      <c r="GUP72" s="361"/>
      <c r="GUQ72" s="361"/>
      <c r="GUR72" s="361"/>
      <c r="GUS72" s="361"/>
      <c r="GUT72" s="361"/>
      <c r="GUU72" s="361"/>
      <c r="GUV72" s="361"/>
      <c r="GUW72" s="361"/>
      <c r="GUX72" s="361"/>
      <c r="GUY72" s="361"/>
      <c r="GUZ72" s="361"/>
      <c r="GVA72" s="361"/>
      <c r="GVB72" s="361"/>
      <c r="GVC72" s="361"/>
      <c r="GVD72" s="361"/>
      <c r="GVE72" s="361"/>
      <c r="GVF72" s="361"/>
      <c r="GVG72" s="361"/>
      <c r="GVH72" s="361"/>
      <c r="GVI72" s="361"/>
      <c r="GVJ72" s="361"/>
      <c r="GVK72" s="361"/>
      <c r="GVL72" s="361"/>
      <c r="GVM72" s="361"/>
      <c r="GVN72" s="361"/>
      <c r="GVO72" s="361"/>
      <c r="GVP72" s="361"/>
      <c r="GVQ72" s="361"/>
      <c r="GVR72" s="361"/>
      <c r="GVS72" s="361"/>
      <c r="GVT72" s="361"/>
      <c r="GVU72" s="361"/>
      <c r="GVV72" s="361"/>
      <c r="GVW72" s="361"/>
      <c r="GVX72" s="361"/>
      <c r="GVY72" s="361"/>
      <c r="GVZ72" s="361"/>
      <c r="GWA72" s="361"/>
      <c r="GWB72" s="361"/>
      <c r="GWC72" s="361"/>
      <c r="GWD72" s="361"/>
      <c r="GWE72" s="361"/>
      <c r="GWF72" s="361"/>
      <c r="GWG72" s="361"/>
      <c r="GWH72" s="361"/>
      <c r="GWI72" s="361"/>
      <c r="GWJ72" s="361"/>
      <c r="GWK72" s="361"/>
      <c r="GWL72" s="361"/>
      <c r="GWM72" s="361"/>
      <c r="GWN72" s="361"/>
      <c r="GWO72" s="361"/>
      <c r="GWP72" s="361"/>
      <c r="GWQ72" s="361"/>
      <c r="GWR72" s="361"/>
      <c r="GWS72" s="361"/>
      <c r="GWT72" s="361"/>
      <c r="GWU72" s="361"/>
      <c r="GWV72" s="361"/>
      <c r="GWW72" s="361"/>
      <c r="GWX72" s="361"/>
      <c r="GWY72" s="361"/>
      <c r="GWZ72" s="361"/>
      <c r="GXA72" s="361"/>
      <c r="GXB72" s="361"/>
      <c r="GXC72" s="361"/>
      <c r="GXD72" s="361"/>
      <c r="GXE72" s="361"/>
      <c r="GXF72" s="361"/>
      <c r="GXG72" s="361"/>
      <c r="GXH72" s="361"/>
      <c r="GXI72" s="361"/>
      <c r="GXJ72" s="361"/>
      <c r="GXK72" s="361"/>
      <c r="GXL72" s="361"/>
      <c r="GXM72" s="361"/>
      <c r="GXN72" s="361"/>
      <c r="GXO72" s="361"/>
      <c r="GXP72" s="361"/>
      <c r="GXQ72" s="361"/>
      <c r="GXR72" s="361"/>
      <c r="GXS72" s="361"/>
      <c r="GXT72" s="361"/>
      <c r="GXU72" s="361"/>
      <c r="GXV72" s="361"/>
      <c r="GXW72" s="361"/>
      <c r="GXX72" s="361"/>
      <c r="GXY72" s="361"/>
      <c r="GXZ72" s="361"/>
      <c r="GYA72" s="361"/>
      <c r="GYB72" s="361"/>
      <c r="GYC72" s="361"/>
      <c r="GYD72" s="361"/>
      <c r="GYE72" s="361"/>
      <c r="GYF72" s="361"/>
      <c r="GYG72" s="361"/>
      <c r="GYH72" s="361"/>
      <c r="GYI72" s="361"/>
      <c r="GYJ72" s="361"/>
      <c r="GYK72" s="361"/>
      <c r="GYL72" s="361"/>
      <c r="GYM72" s="361"/>
      <c r="GYN72" s="361"/>
      <c r="GYO72" s="361"/>
      <c r="GYP72" s="361"/>
      <c r="GYQ72" s="361"/>
      <c r="GYR72" s="361"/>
      <c r="GYS72" s="361"/>
      <c r="GYT72" s="361"/>
      <c r="GYU72" s="361"/>
      <c r="GYV72" s="361"/>
      <c r="GYW72" s="361"/>
      <c r="GYX72" s="361"/>
      <c r="GYY72" s="361"/>
      <c r="GYZ72" s="361"/>
      <c r="GZA72" s="361"/>
      <c r="GZB72" s="361"/>
      <c r="GZC72" s="361"/>
      <c r="GZD72" s="361"/>
      <c r="GZE72" s="361"/>
      <c r="GZF72" s="361"/>
      <c r="GZG72" s="361"/>
      <c r="GZH72" s="361"/>
      <c r="GZI72" s="361"/>
      <c r="GZJ72" s="361"/>
      <c r="GZK72" s="361"/>
      <c r="GZL72" s="361"/>
      <c r="GZM72" s="361"/>
      <c r="GZN72" s="361"/>
      <c r="GZO72" s="361"/>
      <c r="GZP72" s="361"/>
      <c r="GZQ72" s="361"/>
      <c r="GZR72" s="361"/>
      <c r="GZS72" s="361"/>
      <c r="GZT72" s="361"/>
      <c r="GZU72" s="361"/>
      <c r="GZV72" s="361"/>
      <c r="GZW72" s="361"/>
      <c r="GZX72" s="361"/>
      <c r="GZY72" s="361"/>
      <c r="GZZ72" s="361"/>
      <c r="HAA72" s="361"/>
      <c r="HAB72" s="361"/>
      <c r="HAC72" s="361"/>
      <c r="HAD72" s="361"/>
      <c r="HAE72" s="361"/>
      <c r="HAF72" s="361"/>
      <c r="HAG72" s="361"/>
      <c r="HAH72" s="361"/>
      <c r="HAI72" s="361"/>
      <c r="HAJ72" s="361"/>
      <c r="HAK72" s="361"/>
      <c r="HAL72" s="361"/>
      <c r="HAM72" s="361"/>
      <c r="HAN72" s="361"/>
      <c r="HAO72" s="361"/>
      <c r="HAP72" s="361"/>
      <c r="HAQ72" s="361"/>
      <c r="HAR72" s="361"/>
      <c r="HAS72" s="361"/>
      <c r="HAT72" s="361"/>
      <c r="HAU72" s="361"/>
      <c r="HAV72" s="361"/>
      <c r="HAW72" s="361"/>
      <c r="HAX72" s="361"/>
      <c r="HAY72" s="361"/>
      <c r="HAZ72" s="361"/>
      <c r="HBA72" s="361"/>
      <c r="HBB72" s="361"/>
      <c r="HBC72" s="361"/>
      <c r="HBD72" s="361"/>
      <c r="HBE72" s="361"/>
      <c r="HBF72" s="361"/>
      <c r="HBG72" s="361"/>
      <c r="HBH72" s="361"/>
      <c r="HBI72" s="361"/>
      <c r="HBJ72" s="361"/>
      <c r="HBK72" s="361"/>
      <c r="HBL72" s="361"/>
      <c r="HBM72" s="361"/>
      <c r="HBN72" s="361"/>
      <c r="HBO72" s="361"/>
      <c r="HBP72" s="361"/>
      <c r="HBQ72" s="361"/>
      <c r="HBR72" s="361"/>
      <c r="HBS72" s="361"/>
      <c r="HBT72" s="361"/>
      <c r="HBU72" s="361"/>
      <c r="HBV72" s="361"/>
      <c r="HBW72" s="361"/>
      <c r="HBX72" s="361"/>
      <c r="HBY72" s="361"/>
      <c r="HBZ72" s="361"/>
      <c r="HCA72" s="361"/>
      <c r="HCB72" s="361"/>
      <c r="HCC72" s="361"/>
      <c r="HCD72" s="361"/>
      <c r="HCE72" s="361"/>
      <c r="HCF72" s="361"/>
      <c r="HCG72" s="361"/>
      <c r="HCH72" s="361"/>
      <c r="HCI72" s="361"/>
      <c r="HCJ72" s="361"/>
      <c r="HCK72" s="361"/>
      <c r="HCL72" s="361"/>
      <c r="HCM72" s="361"/>
      <c r="HCN72" s="361"/>
      <c r="HCO72" s="361"/>
      <c r="HCP72" s="361"/>
      <c r="HCQ72" s="361"/>
      <c r="HCR72" s="361"/>
      <c r="HCS72" s="361"/>
      <c r="HCT72" s="361"/>
      <c r="HCU72" s="361"/>
      <c r="HCV72" s="361"/>
      <c r="HCW72" s="361"/>
      <c r="HCX72" s="361"/>
      <c r="HCY72" s="361"/>
      <c r="HCZ72" s="361"/>
      <c r="HDA72" s="361"/>
      <c r="HDB72" s="361"/>
      <c r="HDC72" s="361"/>
      <c r="HDD72" s="361"/>
      <c r="HDE72" s="361"/>
      <c r="HDF72" s="361"/>
      <c r="HDG72" s="361"/>
      <c r="HDH72" s="361"/>
      <c r="HDI72" s="361"/>
      <c r="HDJ72" s="361"/>
      <c r="HDK72" s="361"/>
      <c r="HDL72" s="361"/>
      <c r="HDM72" s="361"/>
      <c r="HDN72" s="361"/>
      <c r="HDO72" s="361"/>
      <c r="HDP72" s="361"/>
      <c r="HDQ72" s="361"/>
      <c r="HDR72" s="361"/>
      <c r="HDS72" s="361"/>
      <c r="HDT72" s="361"/>
      <c r="HDU72" s="361"/>
      <c r="HDV72" s="361"/>
      <c r="HDW72" s="361"/>
      <c r="HDX72" s="361"/>
      <c r="HDY72" s="361"/>
      <c r="HDZ72" s="361"/>
      <c r="HEA72" s="361"/>
      <c r="HEB72" s="361"/>
      <c r="HEC72" s="361"/>
      <c r="HED72" s="361"/>
      <c r="HEE72" s="361"/>
      <c r="HEF72" s="361"/>
      <c r="HEG72" s="361"/>
      <c r="HEH72" s="361"/>
      <c r="HEI72" s="361"/>
      <c r="HEJ72" s="361"/>
      <c r="HEK72" s="361"/>
      <c r="HEL72" s="361"/>
      <c r="HEM72" s="361"/>
      <c r="HEN72" s="361"/>
      <c r="HEO72" s="361"/>
      <c r="HEP72" s="361"/>
      <c r="HEQ72" s="361"/>
      <c r="HER72" s="361"/>
      <c r="HES72" s="361"/>
      <c r="HET72" s="361"/>
      <c r="HEU72" s="361"/>
      <c r="HEV72" s="361"/>
      <c r="HEW72" s="361"/>
      <c r="HEX72" s="361"/>
      <c r="HEY72" s="361"/>
      <c r="HEZ72" s="361"/>
      <c r="HFA72" s="361"/>
      <c r="HFB72" s="361"/>
      <c r="HFC72" s="361"/>
      <c r="HFD72" s="361"/>
      <c r="HFE72" s="361"/>
      <c r="HFF72" s="361"/>
      <c r="HFG72" s="361"/>
      <c r="HFH72" s="361"/>
      <c r="HFI72" s="361"/>
      <c r="HFJ72" s="361"/>
      <c r="HFK72" s="361"/>
      <c r="HFL72" s="361"/>
      <c r="HFM72" s="361"/>
      <c r="HFN72" s="361"/>
      <c r="HFO72" s="361"/>
      <c r="HFP72" s="361"/>
      <c r="HFQ72" s="361"/>
      <c r="HFR72" s="361"/>
      <c r="HFS72" s="361"/>
      <c r="HFT72" s="361"/>
      <c r="HFU72" s="361"/>
      <c r="HFV72" s="361"/>
      <c r="HFW72" s="361"/>
      <c r="HFX72" s="361"/>
      <c r="HFY72" s="361"/>
      <c r="HFZ72" s="361"/>
      <c r="HGA72" s="361"/>
      <c r="HGB72" s="361"/>
      <c r="HGC72" s="361"/>
      <c r="HGD72" s="361"/>
      <c r="HGE72" s="361"/>
      <c r="HGF72" s="361"/>
      <c r="HGG72" s="361"/>
      <c r="HGH72" s="361"/>
      <c r="HGI72" s="361"/>
      <c r="HGJ72" s="361"/>
      <c r="HGK72" s="361"/>
      <c r="HGL72" s="361"/>
      <c r="HGM72" s="361"/>
      <c r="HGN72" s="361"/>
      <c r="HGO72" s="361"/>
      <c r="HGP72" s="361"/>
      <c r="HGQ72" s="361"/>
      <c r="HGR72" s="361"/>
      <c r="HGS72" s="361"/>
      <c r="HGT72" s="361"/>
      <c r="HGU72" s="361"/>
      <c r="HGV72" s="361"/>
      <c r="HGW72" s="361"/>
      <c r="HGX72" s="361"/>
      <c r="HGY72" s="361"/>
      <c r="HGZ72" s="361"/>
      <c r="HHA72" s="361"/>
      <c r="HHB72" s="361"/>
      <c r="HHC72" s="361"/>
      <c r="HHD72" s="361"/>
      <c r="HHE72" s="361"/>
      <c r="HHF72" s="361"/>
      <c r="HHG72" s="361"/>
      <c r="HHH72" s="361"/>
      <c r="HHI72" s="361"/>
      <c r="HHJ72" s="361"/>
      <c r="HHK72" s="361"/>
      <c r="HHL72" s="361"/>
      <c r="HHM72" s="361"/>
      <c r="HHN72" s="361"/>
      <c r="HHO72" s="361"/>
      <c r="HHP72" s="361"/>
      <c r="HHQ72" s="361"/>
      <c r="HHR72" s="361"/>
      <c r="HHS72" s="361"/>
      <c r="HHT72" s="361"/>
      <c r="HHU72" s="361"/>
      <c r="HHV72" s="361"/>
      <c r="HHW72" s="361"/>
      <c r="HHX72" s="361"/>
      <c r="HHY72" s="361"/>
      <c r="HHZ72" s="361"/>
      <c r="HIA72" s="361"/>
      <c r="HIB72" s="361"/>
      <c r="HIC72" s="361"/>
      <c r="HID72" s="361"/>
      <c r="HIE72" s="361"/>
      <c r="HIF72" s="361"/>
      <c r="HIG72" s="361"/>
      <c r="HIH72" s="361"/>
      <c r="HII72" s="361"/>
      <c r="HIJ72" s="361"/>
      <c r="HIK72" s="361"/>
      <c r="HIL72" s="361"/>
      <c r="HIM72" s="361"/>
      <c r="HIN72" s="361"/>
      <c r="HIO72" s="361"/>
      <c r="HIP72" s="361"/>
      <c r="HIQ72" s="361"/>
      <c r="HIR72" s="361"/>
      <c r="HIS72" s="361"/>
      <c r="HIT72" s="361"/>
      <c r="HIU72" s="361"/>
      <c r="HIV72" s="361"/>
      <c r="HIW72" s="361"/>
      <c r="HIX72" s="361"/>
      <c r="HIY72" s="361"/>
      <c r="HIZ72" s="361"/>
      <c r="HJA72" s="361"/>
      <c r="HJB72" s="361"/>
      <c r="HJC72" s="361"/>
      <c r="HJD72" s="361"/>
      <c r="HJE72" s="361"/>
      <c r="HJF72" s="361"/>
      <c r="HJG72" s="361"/>
      <c r="HJH72" s="361"/>
      <c r="HJI72" s="361"/>
      <c r="HJJ72" s="361"/>
      <c r="HJK72" s="361"/>
      <c r="HJL72" s="361"/>
      <c r="HJM72" s="361"/>
      <c r="HJN72" s="361"/>
      <c r="HJO72" s="361"/>
      <c r="HJP72" s="361"/>
      <c r="HJQ72" s="361"/>
      <c r="HJR72" s="361"/>
      <c r="HJS72" s="361"/>
      <c r="HJT72" s="361"/>
      <c r="HJU72" s="361"/>
      <c r="HJV72" s="361"/>
      <c r="HJW72" s="361"/>
      <c r="HJX72" s="361"/>
      <c r="HJY72" s="361"/>
      <c r="HJZ72" s="361"/>
      <c r="HKA72" s="361"/>
      <c r="HKB72" s="361"/>
      <c r="HKC72" s="361"/>
      <c r="HKD72" s="361"/>
      <c r="HKE72" s="361"/>
      <c r="HKF72" s="361"/>
      <c r="HKG72" s="361"/>
      <c r="HKH72" s="361"/>
      <c r="HKI72" s="361"/>
      <c r="HKJ72" s="361"/>
      <c r="HKK72" s="361"/>
      <c r="HKL72" s="361"/>
      <c r="HKM72" s="361"/>
      <c r="HKN72" s="361"/>
      <c r="HKO72" s="361"/>
      <c r="HKP72" s="361"/>
      <c r="HKQ72" s="361"/>
      <c r="HKR72" s="361"/>
      <c r="HKS72" s="361"/>
      <c r="HKT72" s="361"/>
      <c r="HKU72" s="361"/>
      <c r="HKV72" s="361"/>
      <c r="HKW72" s="361"/>
      <c r="HKX72" s="361"/>
      <c r="HKY72" s="361"/>
      <c r="HKZ72" s="361"/>
      <c r="HLA72" s="361"/>
      <c r="HLB72" s="361"/>
      <c r="HLC72" s="361"/>
      <c r="HLD72" s="361"/>
      <c r="HLE72" s="361"/>
      <c r="HLF72" s="361"/>
      <c r="HLG72" s="361"/>
      <c r="HLH72" s="361"/>
      <c r="HLI72" s="361"/>
      <c r="HLJ72" s="361"/>
      <c r="HLK72" s="361"/>
      <c r="HLL72" s="361"/>
      <c r="HLM72" s="361"/>
      <c r="HLN72" s="361"/>
      <c r="HLO72" s="361"/>
      <c r="HLP72" s="361"/>
      <c r="HLQ72" s="361"/>
      <c r="HLR72" s="361"/>
      <c r="HLS72" s="361"/>
      <c r="HLT72" s="361"/>
      <c r="HLU72" s="361"/>
      <c r="HLV72" s="361"/>
      <c r="HLW72" s="361"/>
      <c r="HLX72" s="361"/>
      <c r="HLY72" s="361"/>
      <c r="HLZ72" s="361"/>
      <c r="HMA72" s="361"/>
      <c r="HMB72" s="361"/>
      <c r="HMC72" s="361"/>
      <c r="HMD72" s="361"/>
      <c r="HME72" s="361"/>
      <c r="HMF72" s="361"/>
      <c r="HMG72" s="361"/>
      <c r="HMH72" s="361"/>
      <c r="HMI72" s="361"/>
      <c r="HMJ72" s="361"/>
      <c r="HMK72" s="361"/>
      <c r="HML72" s="361"/>
      <c r="HMM72" s="361"/>
      <c r="HMN72" s="361"/>
      <c r="HMO72" s="361"/>
      <c r="HMP72" s="361"/>
      <c r="HMQ72" s="361"/>
      <c r="HMR72" s="361"/>
      <c r="HMS72" s="361"/>
      <c r="HMT72" s="361"/>
      <c r="HMU72" s="361"/>
      <c r="HMV72" s="361"/>
      <c r="HMW72" s="361"/>
      <c r="HMX72" s="361"/>
      <c r="HMY72" s="361"/>
      <c r="HMZ72" s="361"/>
      <c r="HNA72" s="361"/>
      <c r="HNB72" s="361"/>
      <c r="HNC72" s="361"/>
      <c r="HND72" s="361"/>
      <c r="HNE72" s="361"/>
      <c r="HNF72" s="361"/>
      <c r="HNG72" s="361"/>
      <c r="HNH72" s="361"/>
      <c r="HNI72" s="361"/>
      <c r="HNJ72" s="361"/>
      <c r="HNK72" s="361"/>
      <c r="HNL72" s="361"/>
      <c r="HNM72" s="361"/>
      <c r="HNN72" s="361"/>
      <c r="HNO72" s="361"/>
      <c r="HNP72" s="361"/>
      <c r="HNQ72" s="361"/>
      <c r="HNR72" s="361"/>
      <c r="HNS72" s="361"/>
      <c r="HNT72" s="361"/>
      <c r="HNU72" s="361"/>
      <c r="HNV72" s="361"/>
      <c r="HNW72" s="361"/>
      <c r="HNX72" s="361"/>
      <c r="HNY72" s="361"/>
      <c r="HNZ72" s="361"/>
      <c r="HOA72" s="361"/>
      <c r="HOB72" s="361"/>
      <c r="HOC72" s="361"/>
      <c r="HOD72" s="361"/>
      <c r="HOE72" s="361"/>
      <c r="HOF72" s="361"/>
      <c r="HOG72" s="361"/>
      <c r="HOH72" s="361"/>
      <c r="HOI72" s="361"/>
      <c r="HOJ72" s="361"/>
      <c r="HOK72" s="361"/>
      <c r="HOL72" s="361"/>
      <c r="HOM72" s="361"/>
      <c r="HON72" s="361"/>
      <c r="HOO72" s="361"/>
      <c r="HOP72" s="361"/>
      <c r="HOQ72" s="361"/>
      <c r="HOR72" s="361"/>
      <c r="HOS72" s="361"/>
      <c r="HOT72" s="361"/>
      <c r="HOU72" s="361"/>
      <c r="HOV72" s="361"/>
      <c r="HOW72" s="361"/>
      <c r="HOX72" s="361"/>
      <c r="HOY72" s="361"/>
      <c r="HOZ72" s="361"/>
      <c r="HPA72" s="361"/>
      <c r="HPB72" s="361"/>
      <c r="HPC72" s="361"/>
      <c r="HPD72" s="361"/>
      <c r="HPE72" s="361"/>
      <c r="HPF72" s="361"/>
      <c r="HPG72" s="361"/>
      <c r="HPH72" s="361"/>
      <c r="HPI72" s="361"/>
      <c r="HPJ72" s="361"/>
      <c r="HPK72" s="361"/>
      <c r="HPL72" s="361"/>
      <c r="HPM72" s="361"/>
      <c r="HPN72" s="361"/>
      <c r="HPO72" s="361"/>
      <c r="HPP72" s="361"/>
      <c r="HPQ72" s="361"/>
      <c r="HPR72" s="361"/>
      <c r="HPS72" s="361"/>
      <c r="HPT72" s="361"/>
      <c r="HPU72" s="361"/>
      <c r="HPV72" s="361"/>
      <c r="HPW72" s="361"/>
      <c r="HPX72" s="361"/>
      <c r="HPY72" s="361"/>
      <c r="HPZ72" s="361"/>
      <c r="HQA72" s="361"/>
      <c r="HQB72" s="361"/>
      <c r="HQC72" s="361"/>
      <c r="HQD72" s="361"/>
      <c r="HQE72" s="361"/>
      <c r="HQF72" s="361"/>
      <c r="HQG72" s="361"/>
      <c r="HQH72" s="361"/>
      <c r="HQI72" s="361"/>
      <c r="HQJ72" s="361"/>
      <c r="HQK72" s="361"/>
      <c r="HQL72" s="361"/>
      <c r="HQM72" s="361"/>
      <c r="HQN72" s="361"/>
      <c r="HQO72" s="361"/>
      <c r="HQP72" s="361"/>
      <c r="HQQ72" s="361"/>
      <c r="HQR72" s="361"/>
      <c r="HQS72" s="361"/>
      <c r="HQT72" s="361"/>
      <c r="HQU72" s="361"/>
      <c r="HQV72" s="361"/>
      <c r="HQW72" s="361"/>
      <c r="HQX72" s="361"/>
      <c r="HQY72" s="361"/>
      <c r="HQZ72" s="361"/>
      <c r="HRA72" s="361"/>
      <c r="HRB72" s="361"/>
      <c r="HRC72" s="361"/>
      <c r="HRD72" s="361"/>
      <c r="HRE72" s="361"/>
      <c r="HRF72" s="361"/>
      <c r="HRG72" s="361"/>
      <c r="HRH72" s="361"/>
      <c r="HRI72" s="361"/>
      <c r="HRJ72" s="361"/>
      <c r="HRK72" s="361"/>
      <c r="HRL72" s="361"/>
      <c r="HRM72" s="361"/>
      <c r="HRN72" s="361"/>
      <c r="HRO72" s="361"/>
      <c r="HRP72" s="361"/>
      <c r="HRQ72" s="361"/>
      <c r="HRR72" s="361"/>
      <c r="HRS72" s="361"/>
      <c r="HRT72" s="361"/>
      <c r="HRU72" s="361"/>
      <c r="HRV72" s="361"/>
      <c r="HRW72" s="361"/>
      <c r="HRX72" s="361"/>
      <c r="HRY72" s="361"/>
      <c r="HRZ72" s="361"/>
      <c r="HSA72" s="361"/>
      <c r="HSB72" s="361"/>
      <c r="HSC72" s="361"/>
      <c r="HSD72" s="361"/>
      <c r="HSE72" s="361"/>
      <c r="HSF72" s="361"/>
      <c r="HSG72" s="361"/>
      <c r="HSH72" s="361"/>
      <c r="HSI72" s="361"/>
      <c r="HSJ72" s="361"/>
      <c r="HSK72" s="361"/>
      <c r="HSL72" s="361"/>
      <c r="HSM72" s="361"/>
      <c r="HSN72" s="361"/>
      <c r="HSO72" s="361"/>
      <c r="HSP72" s="361"/>
      <c r="HSQ72" s="361"/>
      <c r="HSR72" s="361"/>
      <c r="HSS72" s="361"/>
      <c r="HST72" s="361"/>
      <c r="HSU72" s="361"/>
      <c r="HSV72" s="361"/>
      <c r="HSW72" s="361"/>
      <c r="HSX72" s="361"/>
      <c r="HSY72" s="361"/>
      <c r="HSZ72" s="361"/>
      <c r="HTA72" s="361"/>
      <c r="HTB72" s="361"/>
      <c r="HTC72" s="361"/>
      <c r="HTD72" s="361"/>
      <c r="HTE72" s="361"/>
      <c r="HTF72" s="361"/>
      <c r="HTG72" s="361"/>
      <c r="HTH72" s="361"/>
      <c r="HTI72" s="361"/>
      <c r="HTJ72" s="361"/>
      <c r="HTK72" s="361"/>
      <c r="HTL72" s="361"/>
      <c r="HTM72" s="361"/>
      <c r="HTN72" s="361"/>
      <c r="HTO72" s="361"/>
      <c r="HTP72" s="361"/>
      <c r="HTQ72" s="361"/>
      <c r="HTR72" s="361"/>
      <c r="HTS72" s="361"/>
      <c r="HTT72" s="361"/>
      <c r="HTU72" s="361"/>
      <c r="HTV72" s="361"/>
      <c r="HTW72" s="361"/>
      <c r="HTX72" s="361"/>
      <c r="HTY72" s="361"/>
      <c r="HTZ72" s="361"/>
      <c r="HUA72" s="361"/>
      <c r="HUB72" s="361"/>
      <c r="HUC72" s="361"/>
      <c r="HUD72" s="361"/>
      <c r="HUE72" s="361"/>
      <c r="HUF72" s="361"/>
      <c r="HUG72" s="361"/>
      <c r="HUH72" s="361"/>
      <c r="HUI72" s="361"/>
      <c r="HUJ72" s="361"/>
      <c r="HUK72" s="361"/>
      <c r="HUL72" s="361"/>
      <c r="HUM72" s="361"/>
      <c r="HUN72" s="361"/>
      <c r="HUO72" s="361"/>
      <c r="HUP72" s="361"/>
      <c r="HUQ72" s="361"/>
      <c r="HUR72" s="361"/>
      <c r="HUS72" s="361"/>
      <c r="HUT72" s="361"/>
      <c r="HUU72" s="361"/>
      <c r="HUV72" s="361"/>
      <c r="HUW72" s="361"/>
      <c r="HUX72" s="361"/>
      <c r="HUY72" s="361"/>
      <c r="HUZ72" s="361"/>
      <c r="HVA72" s="361"/>
      <c r="HVB72" s="361"/>
      <c r="HVC72" s="361"/>
      <c r="HVD72" s="361"/>
      <c r="HVE72" s="361"/>
      <c r="HVF72" s="361"/>
      <c r="HVG72" s="361"/>
      <c r="HVH72" s="361"/>
      <c r="HVI72" s="361"/>
      <c r="HVJ72" s="361"/>
      <c r="HVK72" s="361"/>
      <c r="HVL72" s="361"/>
      <c r="HVM72" s="361"/>
      <c r="HVN72" s="361"/>
      <c r="HVO72" s="361"/>
      <c r="HVP72" s="361"/>
      <c r="HVQ72" s="361"/>
      <c r="HVR72" s="361"/>
      <c r="HVS72" s="361"/>
      <c r="HVT72" s="361"/>
      <c r="HVU72" s="361"/>
      <c r="HVV72" s="361"/>
      <c r="HVW72" s="361"/>
      <c r="HVX72" s="361"/>
      <c r="HVY72" s="361"/>
      <c r="HVZ72" s="361"/>
      <c r="HWA72" s="361"/>
      <c r="HWB72" s="361"/>
      <c r="HWC72" s="361"/>
      <c r="HWD72" s="361"/>
      <c r="HWE72" s="361"/>
      <c r="HWF72" s="361"/>
      <c r="HWG72" s="361"/>
      <c r="HWH72" s="361"/>
      <c r="HWI72" s="361"/>
      <c r="HWJ72" s="361"/>
      <c r="HWK72" s="361"/>
      <c r="HWL72" s="361"/>
      <c r="HWM72" s="361"/>
      <c r="HWN72" s="361"/>
      <c r="HWO72" s="361"/>
      <c r="HWP72" s="361"/>
      <c r="HWQ72" s="361"/>
      <c r="HWR72" s="361"/>
      <c r="HWS72" s="361"/>
      <c r="HWT72" s="361"/>
      <c r="HWU72" s="361"/>
      <c r="HWV72" s="361"/>
      <c r="HWW72" s="361"/>
      <c r="HWX72" s="361"/>
      <c r="HWY72" s="361"/>
      <c r="HWZ72" s="361"/>
      <c r="HXA72" s="361"/>
      <c r="HXB72" s="361"/>
      <c r="HXC72" s="361"/>
      <c r="HXD72" s="361"/>
      <c r="HXE72" s="361"/>
      <c r="HXF72" s="361"/>
      <c r="HXG72" s="361"/>
      <c r="HXH72" s="361"/>
      <c r="HXI72" s="361"/>
      <c r="HXJ72" s="361"/>
      <c r="HXK72" s="361"/>
      <c r="HXL72" s="361"/>
      <c r="HXM72" s="361"/>
      <c r="HXN72" s="361"/>
      <c r="HXO72" s="361"/>
      <c r="HXP72" s="361"/>
      <c r="HXQ72" s="361"/>
      <c r="HXR72" s="361"/>
      <c r="HXS72" s="361"/>
      <c r="HXT72" s="361"/>
      <c r="HXU72" s="361"/>
      <c r="HXV72" s="361"/>
      <c r="HXW72" s="361"/>
      <c r="HXX72" s="361"/>
      <c r="HXY72" s="361"/>
      <c r="HXZ72" s="361"/>
      <c r="HYA72" s="361"/>
      <c r="HYB72" s="361"/>
      <c r="HYC72" s="361"/>
      <c r="HYD72" s="361"/>
      <c r="HYE72" s="361"/>
      <c r="HYF72" s="361"/>
      <c r="HYG72" s="361"/>
      <c r="HYH72" s="361"/>
      <c r="HYI72" s="361"/>
      <c r="HYJ72" s="361"/>
      <c r="HYK72" s="361"/>
      <c r="HYL72" s="361"/>
      <c r="HYM72" s="361"/>
      <c r="HYN72" s="361"/>
      <c r="HYO72" s="361"/>
      <c r="HYP72" s="361"/>
      <c r="HYQ72" s="361"/>
      <c r="HYR72" s="361"/>
      <c r="HYS72" s="361"/>
      <c r="HYT72" s="361"/>
      <c r="HYU72" s="361"/>
      <c r="HYV72" s="361"/>
      <c r="HYW72" s="361"/>
      <c r="HYX72" s="361"/>
      <c r="HYY72" s="361"/>
      <c r="HYZ72" s="361"/>
      <c r="HZA72" s="361"/>
      <c r="HZB72" s="361"/>
      <c r="HZC72" s="361"/>
      <c r="HZD72" s="361"/>
      <c r="HZE72" s="361"/>
      <c r="HZF72" s="361"/>
      <c r="HZG72" s="361"/>
      <c r="HZH72" s="361"/>
      <c r="HZI72" s="361"/>
      <c r="HZJ72" s="361"/>
      <c r="HZK72" s="361"/>
      <c r="HZL72" s="361"/>
      <c r="HZM72" s="361"/>
      <c r="HZN72" s="361"/>
      <c r="HZO72" s="361"/>
      <c r="HZP72" s="361"/>
      <c r="HZQ72" s="361"/>
      <c r="HZR72" s="361"/>
      <c r="HZS72" s="361"/>
      <c r="HZT72" s="361"/>
      <c r="HZU72" s="361"/>
      <c r="HZV72" s="361"/>
      <c r="HZW72" s="361"/>
      <c r="HZX72" s="361"/>
      <c r="HZY72" s="361"/>
      <c r="HZZ72" s="361"/>
      <c r="IAA72" s="361"/>
      <c r="IAB72" s="361"/>
      <c r="IAC72" s="361"/>
      <c r="IAD72" s="361"/>
      <c r="IAE72" s="361"/>
      <c r="IAF72" s="361"/>
      <c r="IAG72" s="361"/>
      <c r="IAH72" s="361"/>
      <c r="IAI72" s="361"/>
      <c r="IAJ72" s="361"/>
      <c r="IAK72" s="361"/>
      <c r="IAL72" s="361"/>
      <c r="IAM72" s="361"/>
      <c r="IAN72" s="361"/>
      <c r="IAO72" s="361"/>
      <c r="IAP72" s="361"/>
      <c r="IAQ72" s="361"/>
      <c r="IAR72" s="361"/>
      <c r="IAS72" s="361"/>
      <c r="IAT72" s="361"/>
      <c r="IAU72" s="361"/>
      <c r="IAV72" s="361"/>
      <c r="IAW72" s="361"/>
      <c r="IAX72" s="361"/>
      <c r="IAY72" s="361"/>
      <c r="IAZ72" s="361"/>
      <c r="IBA72" s="361"/>
      <c r="IBB72" s="361"/>
      <c r="IBC72" s="361"/>
      <c r="IBD72" s="361"/>
      <c r="IBE72" s="361"/>
      <c r="IBF72" s="361"/>
      <c r="IBG72" s="361"/>
      <c r="IBH72" s="361"/>
      <c r="IBI72" s="361"/>
      <c r="IBJ72" s="361"/>
      <c r="IBK72" s="361"/>
      <c r="IBL72" s="361"/>
      <c r="IBM72" s="361"/>
      <c r="IBN72" s="361"/>
      <c r="IBO72" s="361"/>
      <c r="IBP72" s="361"/>
      <c r="IBQ72" s="361"/>
      <c r="IBR72" s="361"/>
      <c r="IBS72" s="361"/>
      <c r="IBT72" s="361"/>
      <c r="IBU72" s="361"/>
      <c r="IBV72" s="361"/>
      <c r="IBW72" s="361"/>
      <c r="IBX72" s="361"/>
      <c r="IBY72" s="361"/>
      <c r="IBZ72" s="361"/>
      <c r="ICA72" s="361"/>
      <c r="ICB72" s="361"/>
      <c r="ICC72" s="361"/>
      <c r="ICD72" s="361"/>
      <c r="ICE72" s="361"/>
      <c r="ICF72" s="361"/>
      <c r="ICG72" s="361"/>
      <c r="ICH72" s="361"/>
      <c r="ICI72" s="361"/>
      <c r="ICJ72" s="361"/>
      <c r="ICK72" s="361"/>
      <c r="ICL72" s="361"/>
      <c r="ICM72" s="361"/>
      <c r="ICN72" s="361"/>
      <c r="ICO72" s="361"/>
      <c r="ICP72" s="361"/>
      <c r="ICQ72" s="361"/>
      <c r="ICR72" s="361"/>
      <c r="ICS72" s="361"/>
      <c r="ICT72" s="361"/>
      <c r="ICU72" s="361"/>
      <c r="ICV72" s="361"/>
      <c r="ICW72" s="361"/>
      <c r="ICX72" s="361"/>
      <c r="ICY72" s="361"/>
      <c r="ICZ72" s="361"/>
      <c r="IDA72" s="361"/>
      <c r="IDB72" s="361"/>
      <c r="IDC72" s="361"/>
      <c r="IDD72" s="361"/>
      <c r="IDE72" s="361"/>
      <c r="IDF72" s="361"/>
      <c r="IDG72" s="361"/>
      <c r="IDH72" s="361"/>
      <c r="IDI72" s="361"/>
      <c r="IDJ72" s="361"/>
      <c r="IDK72" s="361"/>
      <c r="IDL72" s="361"/>
      <c r="IDM72" s="361"/>
      <c r="IDN72" s="361"/>
      <c r="IDO72" s="361"/>
      <c r="IDP72" s="361"/>
      <c r="IDQ72" s="361"/>
      <c r="IDR72" s="361"/>
      <c r="IDS72" s="361"/>
      <c r="IDT72" s="361"/>
      <c r="IDU72" s="361"/>
      <c r="IDV72" s="361"/>
      <c r="IDW72" s="361"/>
      <c r="IDX72" s="361"/>
      <c r="IDY72" s="361"/>
      <c r="IDZ72" s="361"/>
      <c r="IEA72" s="361"/>
      <c r="IEB72" s="361"/>
      <c r="IEC72" s="361"/>
      <c r="IED72" s="361"/>
      <c r="IEE72" s="361"/>
      <c r="IEF72" s="361"/>
      <c r="IEG72" s="361"/>
      <c r="IEH72" s="361"/>
      <c r="IEI72" s="361"/>
      <c r="IEJ72" s="361"/>
      <c r="IEK72" s="361"/>
      <c r="IEL72" s="361"/>
      <c r="IEM72" s="361"/>
      <c r="IEN72" s="361"/>
      <c r="IEO72" s="361"/>
      <c r="IEP72" s="361"/>
      <c r="IEQ72" s="361"/>
      <c r="IER72" s="361"/>
      <c r="IES72" s="361"/>
      <c r="IET72" s="361"/>
      <c r="IEU72" s="361"/>
      <c r="IEV72" s="361"/>
      <c r="IEW72" s="361"/>
      <c r="IEX72" s="361"/>
      <c r="IEY72" s="361"/>
      <c r="IEZ72" s="361"/>
      <c r="IFA72" s="361"/>
      <c r="IFB72" s="361"/>
      <c r="IFC72" s="361"/>
      <c r="IFD72" s="361"/>
      <c r="IFE72" s="361"/>
      <c r="IFF72" s="361"/>
      <c r="IFG72" s="361"/>
      <c r="IFH72" s="361"/>
      <c r="IFI72" s="361"/>
      <c r="IFJ72" s="361"/>
      <c r="IFK72" s="361"/>
      <c r="IFL72" s="361"/>
      <c r="IFM72" s="361"/>
      <c r="IFN72" s="361"/>
      <c r="IFO72" s="361"/>
      <c r="IFP72" s="361"/>
      <c r="IFQ72" s="361"/>
      <c r="IFR72" s="361"/>
      <c r="IFS72" s="361"/>
      <c r="IFT72" s="361"/>
      <c r="IFU72" s="361"/>
      <c r="IFV72" s="361"/>
      <c r="IFW72" s="361"/>
      <c r="IFX72" s="361"/>
      <c r="IFY72" s="361"/>
      <c r="IFZ72" s="361"/>
      <c r="IGA72" s="361"/>
      <c r="IGB72" s="361"/>
      <c r="IGC72" s="361"/>
      <c r="IGD72" s="361"/>
      <c r="IGE72" s="361"/>
      <c r="IGF72" s="361"/>
      <c r="IGG72" s="361"/>
      <c r="IGH72" s="361"/>
      <c r="IGI72" s="361"/>
      <c r="IGJ72" s="361"/>
      <c r="IGK72" s="361"/>
      <c r="IGL72" s="361"/>
      <c r="IGM72" s="361"/>
      <c r="IGN72" s="361"/>
      <c r="IGO72" s="361"/>
      <c r="IGP72" s="361"/>
      <c r="IGQ72" s="361"/>
      <c r="IGR72" s="361"/>
      <c r="IGS72" s="361"/>
      <c r="IGT72" s="361"/>
      <c r="IGU72" s="361"/>
      <c r="IGV72" s="361"/>
      <c r="IGW72" s="361"/>
      <c r="IGX72" s="361"/>
      <c r="IGY72" s="361"/>
      <c r="IGZ72" s="361"/>
      <c r="IHA72" s="361"/>
      <c r="IHB72" s="361"/>
      <c r="IHC72" s="361"/>
      <c r="IHD72" s="361"/>
      <c r="IHE72" s="361"/>
      <c r="IHF72" s="361"/>
      <c r="IHG72" s="361"/>
      <c r="IHH72" s="361"/>
      <c r="IHI72" s="361"/>
      <c r="IHJ72" s="361"/>
      <c r="IHK72" s="361"/>
      <c r="IHL72" s="361"/>
      <c r="IHM72" s="361"/>
      <c r="IHN72" s="361"/>
      <c r="IHO72" s="361"/>
      <c r="IHP72" s="361"/>
      <c r="IHQ72" s="361"/>
      <c r="IHR72" s="361"/>
      <c r="IHS72" s="361"/>
      <c r="IHT72" s="361"/>
      <c r="IHU72" s="361"/>
      <c r="IHV72" s="361"/>
      <c r="IHW72" s="361"/>
      <c r="IHX72" s="361"/>
      <c r="IHY72" s="361"/>
      <c r="IHZ72" s="361"/>
      <c r="IIA72" s="361"/>
      <c r="IIB72" s="361"/>
      <c r="IIC72" s="361"/>
      <c r="IID72" s="361"/>
      <c r="IIE72" s="361"/>
      <c r="IIF72" s="361"/>
      <c r="IIG72" s="361"/>
      <c r="IIH72" s="361"/>
      <c r="III72" s="361"/>
      <c r="IIJ72" s="361"/>
      <c r="IIK72" s="361"/>
      <c r="IIL72" s="361"/>
      <c r="IIM72" s="361"/>
      <c r="IIN72" s="361"/>
      <c r="IIO72" s="361"/>
      <c r="IIP72" s="361"/>
      <c r="IIQ72" s="361"/>
      <c r="IIR72" s="361"/>
      <c r="IIS72" s="361"/>
      <c r="IIT72" s="361"/>
      <c r="IIU72" s="361"/>
      <c r="IIV72" s="361"/>
      <c r="IIW72" s="361"/>
      <c r="IIX72" s="361"/>
      <c r="IIY72" s="361"/>
      <c r="IIZ72" s="361"/>
      <c r="IJA72" s="361"/>
      <c r="IJB72" s="361"/>
      <c r="IJC72" s="361"/>
      <c r="IJD72" s="361"/>
      <c r="IJE72" s="361"/>
      <c r="IJF72" s="361"/>
      <c r="IJG72" s="361"/>
      <c r="IJH72" s="361"/>
      <c r="IJI72" s="361"/>
      <c r="IJJ72" s="361"/>
      <c r="IJK72" s="361"/>
      <c r="IJL72" s="361"/>
      <c r="IJM72" s="361"/>
      <c r="IJN72" s="361"/>
      <c r="IJO72" s="361"/>
      <c r="IJP72" s="361"/>
      <c r="IJQ72" s="361"/>
      <c r="IJR72" s="361"/>
      <c r="IJS72" s="361"/>
      <c r="IJT72" s="361"/>
      <c r="IJU72" s="361"/>
      <c r="IJV72" s="361"/>
      <c r="IJW72" s="361"/>
      <c r="IJX72" s="361"/>
      <c r="IJY72" s="361"/>
      <c r="IJZ72" s="361"/>
      <c r="IKA72" s="361"/>
      <c r="IKB72" s="361"/>
      <c r="IKC72" s="361"/>
      <c r="IKD72" s="361"/>
      <c r="IKE72" s="361"/>
      <c r="IKF72" s="361"/>
      <c r="IKG72" s="361"/>
      <c r="IKH72" s="361"/>
      <c r="IKI72" s="361"/>
      <c r="IKJ72" s="361"/>
      <c r="IKK72" s="361"/>
      <c r="IKL72" s="361"/>
      <c r="IKM72" s="361"/>
      <c r="IKN72" s="361"/>
      <c r="IKO72" s="361"/>
      <c r="IKP72" s="361"/>
      <c r="IKQ72" s="361"/>
      <c r="IKR72" s="361"/>
      <c r="IKS72" s="361"/>
      <c r="IKT72" s="361"/>
      <c r="IKU72" s="361"/>
      <c r="IKV72" s="361"/>
      <c r="IKW72" s="361"/>
      <c r="IKX72" s="361"/>
      <c r="IKY72" s="361"/>
      <c r="IKZ72" s="361"/>
      <c r="ILA72" s="361"/>
      <c r="ILB72" s="361"/>
      <c r="ILC72" s="361"/>
      <c r="ILD72" s="361"/>
      <c r="ILE72" s="361"/>
      <c r="ILF72" s="361"/>
      <c r="ILG72" s="361"/>
      <c r="ILH72" s="361"/>
      <c r="ILI72" s="361"/>
      <c r="ILJ72" s="361"/>
      <c r="ILK72" s="361"/>
      <c r="ILL72" s="361"/>
      <c r="ILM72" s="361"/>
      <c r="ILN72" s="361"/>
      <c r="ILO72" s="361"/>
      <c r="ILP72" s="361"/>
      <c r="ILQ72" s="361"/>
      <c r="ILR72" s="361"/>
      <c r="ILS72" s="361"/>
      <c r="ILT72" s="361"/>
      <c r="ILU72" s="361"/>
      <c r="ILV72" s="361"/>
      <c r="ILW72" s="361"/>
      <c r="ILX72" s="361"/>
      <c r="ILY72" s="361"/>
      <c r="ILZ72" s="361"/>
      <c r="IMA72" s="361"/>
      <c r="IMB72" s="361"/>
      <c r="IMC72" s="361"/>
      <c r="IMD72" s="361"/>
      <c r="IME72" s="361"/>
      <c r="IMF72" s="361"/>
      <c r="IMG72" s="361"/>
      <c r="IMH72" s="361"/>
      <c r="IMI72" s="361"/>
      <c r="IMJ72" s="361"/>
      <c r="IMK72" s="361"/>
      <c r="IML72" s="361"/>
      <c r="IMM72" s="361"/>
      <c r="IMN72" s="361"/>
      <c r="IMO72" s="361"/>
      <c r="IMP72" s="361"/>
      <c r="IMQ72" s="361"/>
      <c r="IMR72" s="361"/>
      <c r="IMS72" s="361"/>
      <c r="IMT72" s="361"/>
      <c r="IMU72" s="361"/>
      <c r="IMV72" s="361"/>
      <c r="IMW72" s="361"/>
      <c r="IMX72" s="361"/>
      <c r="IMY72" s="361"/>
      <c r="IMZ72" s="361"/>
      <c r="INA72" s="361"/>
      <c r="INB72" s="361"/>
      <c r="INC72" s="361"/>
      <c r="IND72" s="361"/>
      <c r="INE72" s="361"/>
      <c r="INF72" s="361"/>
      <c r="ING72" s="361"/>
      <c r="INH72" s="361"/>
      <c r="INI72" s="361"/>
      <c r="INJ72" s="361"/>
      <c r="INK72" s="361"/>
      <c r="INL72" s="361"/>
      <c r="INM72" s="361"/>
      <c r="INN72" s="361"/>
      <c r="INO72" s="361"/>
      <c r="INP72" s="361"/>
      <c r="INQ72" s="361"/>
      <c r="INR72" s="361"/>
      <c r="INS72" s="361"/>
      <c r="INT72" s="361"/>
      <c r="INU72" s="361"/>
      <c r="INV72" s="361"/>
      <c r="INW72" s="361"/>
      <c r="INX72" s="361"/>
      <c r="INY72" s="361"/>
      <c r="INZ72" s="361"/>
      <c r="IOA72" s="361"/>
      <c r="IOB72" s="361"/>
      <c r="IOC72" s="361"/>
      <c r="IOD72" s="361"/>
      <c r="IOE72" s="361"/>
      <c r="IOF72" s="361"/>
      <c r="IOG72" s="361"/>
      <c r="IOH72" s="361"/>
      <c r="IOI72" s="361"/>
      <c r="IOJ72" s="361"/>
      <c r="IOK72" s="361"/>
      <c r="IOL72" s="361"/>
      <c r="IOM72" s="361"/>
      <c r="ION72" s="361"/>
      <c r="IOO72" s="361"/>
      <c r="IOP72" s="361"/>
      <c r="IOQ72" s="361"/>
      <c r="IOR72" s="361"/>
      <c r="IOS72" s="361"/>
      <c r="IOT72" s="361"/>
      <c r="IOU72" s="361"/>
      <c r="IOV72" s="361"/>
      <c r="IOW72" s="361"/>
      <c r="IOX72" s="361"/>
      <c r="IOY72" s="361"/>
      <c r="IOZ72" s="361"/>
      <c r="IPA72" s="361"/>
      <c r="IPB72" s="361"/>
      <c r="IPC72" s="361"/>
      <c r="IPD72" s="361"/>
      <c r="IPE72" s="361"/>
      <c r="IPF72" s="361"/>
      <c r="IPG72" s="361"/>
      <c r="IPH72" s="361"/>
      <c r="IPI72" s="361"/>
      <c r="IPJ72" s="361"/>
      <c r="IPK72" s="361"/>
      <c r="IPL72" s="361"/>
      <c r="IPM72" s="361"/>
      <c r="IPN72" s="361"/>
      <c r="IPO72" s="361"/>
      <c r="IPP72" s="361"/>
      <c r="IPQ72" s="361"/>
      <c r="IPR72" s="361"/>
      <c r="IPS72" s="361"/>
      <c r="IPT72" s="361"/>
      <c r="IPU72" s="361"/>
      <c r="IPV72" s="361"/>
      <c r="IPW72" s="361"/>
      <c r="IPX72" s="361"/>
      <c r="IPY72" s="361"/>
      <c r="IPZ72" s="361"/>
      <c r="IQA72" s="361"/>
      <c r="IQB72" s="361"/>
      <c r="IQC72" s="361"/>
      <c r="IQD72" s="361"/>
      <c r="IQE72" s="361"/>
      <c r="IQF72" s="361"/>
      <c r="IQG72" s="361"/>
      <c r="IQH72" s="361"/>
      <c r="IQI72" s="361"/>
      <c r="IQJ72" s="361"/>
      <c r="IQK72" s="361"/>
      <c r="IQL72" s="361"/>
      <c r="IQM72" s="361"/>
      <c r="IQN72" s="361"/>
      <c r="IQO72" s="361"/>
      <c r="IQP72" s="361"/>
      <c r="IQQ72" s="361"/>
      <c r="IQR72" s="361"/>
      <c r="IQS72" s="361"/>
      <c r="IQT72" s="361"/>
      <c r="IQU72" s="361"/>
      <c r="IQV72" s="361"/>
      <c r="IQW72" s="361"/>
      <c r="IQX72" s="361"/>
      <c r="IQY72" s="361"/>
      <c r="IQZ72" s="361"/>
      <c r="IRA72" s="361"/>
      <c r="IRB72" s="361"/>
      <c r="IRC72" s="361"/>
      <c r="IRD72" s="361"/>
      <c r="IRE72" s="361"/>
      <c r="IRF72" s="361"/>
      <c r="IRG72" s="361"/>
      <c r="IRH72" s="361"/>
      <c r="IRI72" s="361"/>
      <c r="IRJ72" s="361"/>
      <c r="IRK72" s="361"/>
      <c r="IRL72" s="361"/>
      <c r="IRM72" s="361"/>
      <c r="IRN72" s="361"/>
      <c r="IRO72" s="361"/>
      <c r="IRP72" s="361"/>
      <c r="IRQ72" s="361"/>
      <c r="IRR72" s="361"/>
      <c r="IRS72" s="361"/>
      <c r="IRT72" s="361"/>
      <c r="IRU72" s="361"/>
      <c r="IRV72" s="361"/>
      <c r="IRW72" s="361"/>
      <c r="IRX72" s="361"/>
      <c r="IRY72" s="361"/>
      <c r="IRZ72" s="361"/>
      <c r="ISA72" s="361"/>
      <c r="ISB72" s="361"/>
      <c r="ISC72" s="361"/>
      <c r="ISD72" s="361"/>
      <c r="ISE72" s="361"/>
      <c r="ISF72" s="361"/>
      <c r="ISG72" s="361"/>
      <c r="ISH72" s="361"/>
      <c r="ISI72" s="361"/>
      <c r="ISJ72" s="361"/>
      <c r="ISK72" s="361"/>
      <c r="ISL72" s="361"/>
      <c r="ISM72" s="361"/>
      <c r="ISN72" s="361"/>
      <c r="ISO72" s="361"/>
      <c r="ISP72" s="361"/>
      <c r="ISQ72" s="361"/>
      <c r="ISR72" s="361"/>
      <c r="ISS72" s="361"/>
      <c r="IST72" s="361"/>
      <c r="ISU72" s="361"/>
      <c r="ISV72" s="361"/>
      <c r="ISW72" s="361"/>
      <c r="ISX72" s="361"/>
      <c r="ISY72" s="361"/>
      <c r="ISZ72" s="361"/>
      <c r="ITA72" s="361"/>
      <c r="ITB72" s="361"/>
      <c r="ITC72" s="361"/>
      <c r="ITD72" s="361"/>
      <c r="ITE72" s="361"/>
      <c r="ITF72" s="361"/>
      <c r="ITG72" s="361"/>
      <c r="ITH72" s="361"/>
      <c r="ITI72" s="361"/>
      <c r="ITJ72" s="361"/>
      <c r="ITK72" s="361"/>
      <c r="ITL72" s="361"/>
      <c r="ITM72" s="361"/>
      <c r="ITN72" s="361"/>
      <c r="ITO72" s="361"/>
      <c r="ITP72" s="361"/>
      <c r="ITQ72" s="361"/>
      <c r="ITR72" s="361"/>
      <c r="ITS72" s="361"/>
      <c r="ITT72" s="361"/>
      <c r="ITU72" s="361"/>
      <c r="ITV72" s="361"/>
      <c r="ITW72" s="361"/>
      <c r="ITX72" s="361"/>
      <c r="ITY72" s="361"/>
      <c r="ITZ72" s="361"/>
      <c r="IUA72" s="361"/>
      <c r="IUB72" s="361"/>
      <c r="IUC72" s="361"/>
      <c r="IUD72" s="361"/>
      <c r="IUE72" s="361"/>
      <c r="IUF72" s="361"/>
      <c r="IUG72" s="361"/>
      <c r="IUH72" s="361"/>
      <c r="IUI72" s="361"/>
      <c r="IUJ72" s="361"/>
      <c r="IUK72" s="361"/>
      <c r="IUL72" s="361"/>
      <c r="IUM72" s="361"/>
      <c r="IUN72" s="361"/>
      <c r="IUO72" s="361"/>
      <c r="IUP72" s="361"/>
      <c r="IUQ72" s="361"/>
      <c r="IUR72" s="361"/>
      <c r="IUS72" s="361"/>
      <c r="IUT72" s="361"/>
      <c r="IUU72" s="361"/>
      <c r="IUV72" s="361"/>
      <c r="IUW72" s="361"/>
      <c r="IUX72" s="361"/>
      <c r="IUY72" s="361"/>
      <c r="IUZ72" s="361"/>
      <c r="IVA72" s="361"/>
      <c r="IVB72" s="361"/>
      <c r="IVC72" s="361"/>
      <c r="IVD72" s="361"/>
      <c r="IVE72" s="361"/>
      <c r="IVF72" s="361"/>
      <c r="IVG72" s="361"/>
      <c r="IVH72" s="361"/>
      <c r="IVI72" s="361"/>
      <c r="IVJ72" s="361"/>
      <c r="IVK72" s="361"/>
      <c r="IVL72" s="361"/>
      <c r="IVM72" s="361"/>
      <c r="IVN72" s="361"/>
      <c r="IVO72" s="361"/>
      <c r="IVP72" s="361"/>
      <c r="IVQ72" s="361"/>
      <c r="IVR72" s="361"/>
      <c r="IVS72" s="361"/>
      <c r="IVT72" s="361"/>
      <c r="IVU72" s="361"/>
      <c r="IVV72" s="361"/>
      <c r="IVW72" s="361"/>
      <c r="IVX72" s="361"/>
      <c r="IVY72" s="361"/>
      <c r="IVZ72" s="361"/>
      <c r="IWA72" s="361"/>
      <c r="IWB72" s="361"/>
      <c r="IWC72" s="361"/>
      <c r="IWD72" s="361"/>
      <c r="IWE72" s="361"/>
      <c r="IWF72" s="361"/>
      <c r="IWG72" s="361"/>
      <c r="IWH72" s="361"/>
      <c r="IWI72" s="361"/>
      <c r="IWJ72" s="361"/>
      <c r="IWK72" s="361"/>
      <c r="IWL72" s="361"/>
      <c r="IWM72" s="361"/>
      <c r="IWN72" s="361"/>
      <c r="IWO72" s="361"/>
      <c r="IWP72" s="361"/>
      <c r="IWQ72" s="361"/>
      <c r="IWR72" s="361"/>
      <c r="IWS72" s="361"/>
      <c r="IWT72" s="361"/>
      <c r="IWU72" s="361"/>
      <c r="IWV72" s="361"/>
      <c r="IWW72" s="361"/>
      <c r="IWX72" s="361"/>
      <c r="IWY72" s="361"/>
      <c r="IWZ72" s="361"/>
      <c r="IXA72" s="361"/>
      <c r="IXB72" s="361"/>
      <c r="IXC72" s="361"/>
      <c r="IXD72" s="361"/>
      <c r="IXE72" s="361"/>
      <c r="IXF72" s="361"/>
      <c r="IXG72" s="361"/>
      <c r="IXH72" s="361"/>
      <c r="IXI72" s="361"/>
      <c r="IXJ72" s="361"/>
      <c r="IXK72" s="361"/>
      <c r="IXL72" s="361"/>
      <c r="IXM72" s="361"/>
      <c r="IXN72" s="361"/>
      <c r="IXO72" s="361"/>
      <c r="IXP72" s="361"/>
      <c r="IXQ72" s="361"/>
      <c r="IXR72" s="361"/>
      <c r="IXS72" s="361"/>
      <c r="IXT72" s="361"/>
      <c r="IXU72" s="361"/>
      <c r="IXV72" s="361"/>
      <c r="IXW72" s="361"/>
      <c r="IXX72" s="361"/>
      <c r="IXY72" s="361"/>
      <c r="IXZ72" s="361"/>
      <c r="IYA72" s="361"/>
      <c r="IYB72" s="361"/>
      <c r="IYC72" s="361"/>
      <c r="IYD72" s="361"/>
      <c r="IYE72" s="361"/>
      <c r="IYF72" s="361"/>
      <c r="IYG72" s="361"/>
      <c r="IYH72" s="361"/>
      <c r="IYI72" s="361"/>
      <c r="IYJ72" s="361"/>
      <c r="IYK72" s="361"/>
      <c r="IYL72" s="361"/>
      <c r="IYM72" s="361"/>
      <c r="IYN72" s="361"/>
      <c r="IYO72" s="361"/>
      <c r="IYP72" s="361"/>
      <c r="IYQ72" s="361"/>
      <c r="IYR72" s="361"/>
      <c r="IYS72" s="361"/>
      <c r="IYT72" s="361"/>
      <c r="IYU72" s="361"/>
      <c r="IYV72" s="361"/>
      <c r="IYW72" s="361"/>
      <c r="IYX72" s="361"/>
      <c r="IYY72" s="361"/>
      <c r="IYZ72" s="361"/>
      <c r="IZA72" s="361"/>
      <c r="IZB72" s="361"/>
      <c r="IZC72" s="361"/>
      <c r="IZD72" s="361"/>
      <c r="IZE72" s="361"/>
      <c r="IZF72" s="361"/>
      <c r="IZG72" s="361"/>
      <c r="IZH72" s="361"/>
      <c r="IZI72" s="361"/>
      <c r="IZJ72" s="361"/>
      <c r="IZK72" s="361"/>
      <c r="IZL72" s="361"/>
      <c r="IZM72" s="361"/>
      <c r="IZN72" s="361"/>
      <c r="IZO72" s="361"/>
      <c r="IZP72" s="361"/>
      <c r="IZQ72" s="361"/>
      <c r="IZR72" s="361"/>
      <c r="IZS72" s="361"/>
      <c r="IZT72" s="361"/>
      <c r="IZU72" s="361"/>
      <c r="IZV72" s="361"/>
      <c r="IZW72" s="361"/>
      <c r="IZX72" s="361"/>
      <c r="IZY72" s="361"/>
      <c r="IZZ72" s="361"/>
      <c r="JAA72" s="361"/>
      <c r="JAB72" s="361"/>
      <c r="JAC72" s="361"/>
      <c r="JAD72" s="361"/>
      <c r="JAE72" s="361"/>
      <c r="JAF72" s="361"/>
      <c r="JAG72" s="361"/>
      <c r="JAH72" s="361"/>
      <c r="JAI72" s="361"/>
      <c r="JAJ72" s="361"/>
      <c r="JAK72" s="361"/>
      <c r="JAL72" s="361"/>
      <c r="JAM72" s="361"/>
      <c r="JAN72" s="361"/>
      <c r="JAO72" s="361"/>
      <c r="JAP72" s="361"/>
      <c r="JAQ72" s="361"/>
      <c r="JAR72" s="361"/>
      <c r="JAS72" s="361"/>
      <c r="JAT72" s="361"/>
      <c r="JAU72" s="361"/>
      <c r="JAV72" s="361"/>
      <c r="JAW72" s="361"/>
      <c r="JAX72" s="361"/>
      <c r="JAY72" s="361"/>
      <c r="JAZ72" s="361"/>
      <c r="JBA72" s="361"/>
      <c r="JBB72" s="361"/>
      <c r="JBC72" s="361"/>
      <c r="JBD72" s="361"/>
      <c r="JBE72" s="361"/>
      <c r="JBF72" s="361"/>
      <c r="JBG72" s="361"/>
      <c r="JBH72" s="361"/>
      <c r="JBI72" s="361"/>
      <c r="JBJ72" s="361"/>
      <c r="JBK72" s="361"/>
      <c r="JBL72" s="361"/>
      <c r="JBM72" s="361"/>
      <c r="JBN72" s="361"/>
      <c r="JBO72" s="361"/>
      <c r="JBP72" s="361"/>
      <c r="JBQ72" s="361"/>
      <c r="JBR72" s="361"/>
      <c r="JBS72" s="361"/>
      <c r="JBT72" s="361"/>
      <c r="JBU72" s="361"/>
      <c r="JBV72" s="361"/>
      <c r="JBW72" s="361"/>
      <c r="JBX72" s="361"/>
      <c r="JBY72" s="361"/>
      <c r="JBZ72" s="361"/>
      <c r="JCA72" s="361"/>
      <c r="JCB72" s="361"/>
      <c r="JCC72" s="361"/>
      <c r="JCD72" s="361"/>
      <c r="JCE72" s="361"/>
      <c r="JCF72" s="361"/>
      <c r="JCG72" s="361"/>
      <c r="JCH72" s="361"/>
      <c r="JCI72" s="361"/>
      <c r="JCJ72" s="361"/>
      <c r="JCK72" s="361"/>
      <c r="JCL72" s="361"/>
      <c r="JCM72" s="361"/>
      <c r="JCN72" s="361"/>
      <c r="JCO72" s="361"/>
      <c r="JCP72" s="361"/>
      <c r="JCQ72" s="361"/>
      <c r="JCR72" s="361"/>
      <c r="JCS72" s="361"/>
      <c r="JCT72" s="361"/>
      <c r="JCU72" s="361"/>
      <c r="JCV72" s="361"/>
      <c r="JCW72" s="361"/>
      <c r="JCX72" s="361"/>
      <c r="JCY72" s="361"/>
      <c r="JCZ72" s="361"/>
      <c r="JDA72" s="361"/>
      <c r="JDB72" s="361"/>
      <c r="JDC72" s="361"/>
      <c r="JDD72" s="361"/>
      <c r="JDE72" s="361"/>
      <c r="JDF72" s="361"/>
      <c r="JDG72" s="361"/>
      <c r="JDH72" s="361"/>
      <c r="JDI72" s="361"/>
      <c r="JDJ72" s="361"/>
      <c r="JDK72" s="361"/>
      <c r="JDL72" s="361"/>
      <c r="JDM72" s="361"/>
      <c r="JDN72" s="361"/>
      <c r="JDO72" s="361"/>
      <c r="JDP72" s="361"/>
      <c r="JDQ72" s="361"/>
      <c r="JDR72" s="361"/>
      <c r="JDS72" s="361"/>
      <c r="JDT72" s="361"/>
      <c r="JDU72" s="361"/>
      <c r="JDV72" s="361"/>
      <c r="JDW72" s="361"/>
      <c r="JDX72" s="361"/>
      <c r="JDY72" s="361"/>
      <c r="JDZ72" s="361"/>
      <c r="JEA72" s="361"/>
      <c r="JEB72" s="361"/>
      <c r="JEC72" s="361"/>
      <c r="JED72" s="361"/>
      <c r="JEE72" s="361"/>
      <c r="JEF72" s="361"/>
      <c r="JEG72" s="361"/>
      <c r="JEH72" s="361"/>
      <c r="JEI72" s="361"/>
      <c r="JEJ72" s="361"/>
      <c r="JEK72" s="361"/>
      <c r="JEL72" s="361"/>
      <c r="JEM72" s="361"/>
      <c r="JEN72" s="361"/>
      <c r="JEO72" s="361"/>
      <c r="JEP72" s="361"/>
      <c r="JEQ72" s="361"/>
      <c r="JER72" s="361"/>
      <c r="JES72" s="361"/>
      <c r="JET72" s="361"/>
      <c r="JEU72" s="361"/>
      <c r="JEV72" s="361"/>
      <c r="JEW72" s="361"/>
      <c r="JEX72" s="361"/>
      <c r="JEY72" s="361"/>
      <c r="JEZ72" s="361"/>
      <c r="JFA72" s="361"/>
      <c r="JFB72" s="361"/>
      <c r="JFC72" s="361"/>
      <c r="JFD72" s="361"/>
      <c r="JFE72" s="361"/>
      <c r="JFF72" s="361"/>
      <c r="JFG72" s="361"/>
      <c r="JFH72" s="361"/>
      <c r="JFI72" s="361"/>
      <c r="JFJ72" s="361"/>
      <c r="JFK72" s="361"/>
      <c r="JFL72" s="361"/>
      <c r="JFM72" s="361"/>
      <c r="JFN72" s="361"/>
      <c r="JFO72" s="361"/>
      <c r="JFP72" s="361"/>
      <c r="JFQ72" s="361"/>
      <c r="JFR72" s="361"/>
      <c r="JFS72" s="361"/>
      <c r="JFT72" s="361"/>
      <c r="JFU72" s="361"/>
      <c r="JFV72" s="361"/>
      <c r="JFW72" s="361"/>
      <c r="JFX72" s="361"/>
      <c r="JFY72" s="361"/>
      <c r="JFZ72" s="361"/>
      <c r="JGA72" s="361"/>
      <c r="JGB72" s="361"/>
      <c r="JGC72" s="361"/>
      <c r="JGD72" s="361"/>
      <c r="JGE72" s="361"/>
      <c r="JGF72" s="361"/>
      <c r="JGG72" s="361"/>
      <c r="JGH72" s="361"/>
      <c r="JGI72" s="361"/>
      <c r="JGJ72" s="361"/>
      <c r="JGK72" s="361"/>
      <c r="JGL72" s="361"/>
      <c r="JGM72" s="361"/>
      <c r="JGN72" s="361"/>
      <c r="JGO72" s="361"/>
      <c r="JGP72" s="361"/>
      <c r="JGQ72" s="361"/>
      <c r="JGR72" s="361"/>
      <c r="JGS72" s="361"/>
      <c r="JGT72" s="361"/>
      <c r="JGU72" s="361"/>
      <c r="JGV72" s="361"/>
      <c r="JGW72" s="361"/>
      <c r="JGX72" s="361"/>
      <c r="JGY72" s="361"/>
      <c r="JGZ72" s="361"/>
      <c r="JHA72" s="361"/>
      <c r="JHB72" s="361"/>
      <c r="JHC72" s="361"/>
      <c r="JHD72" s="361"/>
      <c r="JHE72" s="361"/>
      <c r="JHF72" s="361"/>
      <c r="JHG72" s="361"/>
      <c r="JHH72" s="361"/>
      <c r="JHI72" s="361"/>
      <c r="JHJ72" s="361"/>
      <c r="JHK72" s="361"/>
      <c r="JHL72" s="361"/>
      <c r="JHM72" s="361"/>
      <c r="JHN72" s="361"/>
      <c r="JHO72" s="361"/>
      <c r="JHP72" s="361"/>
      <c r="JHQ72" s="361"/>
      <c r="JHR72" s="361"/>
      <c r="JHS72" s="361"/>
      <c r="JHT72" s="361"/>
      <c r="JHU72" s="361"/>
      <c r="JHV72" s="361"/>
      <c r="JHW72" s="361"/>
      <c r="JHX72" s="361"/>
      <c r="JHY72" s="361"/>
      <c r="JHZ72" s="361"/>
      <c r="JIA72" s="361"/>
      <c r="JIB72" s="361"/>
      <c r="JIC72" s="361"/>
      <c r="JID72" s="361"/>
      <c r="JIE72" s="361"/>
      <c r="JIF72" s="361"/>
      <c r="JIG72" s="361"/>
      <c r="JIH72" s="361"/>
      <c r="JII72" s="361"/>
      <c r="JIJ72" s="361"/>
      <c r="JIK72" s="361"/>
      <c r="JIL72" s="361"/>
      <c r="JIM72" s="361"/>
      <c r="JIN72" s="361"/>
      <c r="JIO72" s="361"/>
      <c r="JIP72" s="361"/>
      <c r="JIQ72" s="361"/>
      <c r="JIR72" s="361"/>
      <c r="JIS72" s="361"/>
      <c r="JIT72" s="361"/>
      <c r="JIU72" s="361"/>
      <c r="JIV72" s="361"/>
      <c r="JIW72" s="361"/>
      <c r="JIX72" s="361"/>
      <c r="JIY72" s="361"/>
      <c r="JIZ72" s="361"/>
      <c r="JJA72" s="361"/>
      <c r="JJB72" s="361"/>
      <c r="JJC72" s="361"/>
      <c r="JJD72" s="361"/>
      <c r="JJE72" s="361"/>
      <c r="JJF72" s="361"/>
      <c r="JJG72" s="361"/>
      <c r="JJH72" s="361"/>
      <c r="JJI72" s="361"/>
      <c r="JJJ72" s="361"/>
      <c r="JJK72" s="361"/>
      <c r="JJL72" s="361"/>
      <c r="JJM72" s="361"/>
      <c r="JJN72" s="361"/>
      <c r="JJO72" s="361"/>
      <c r="JJP72" s="361"/>
      <c r="JJQ72" s="361"/>
      <c r="JJR72" s="361"/>
      <c r="JJS72" s="361"/>
      <c r="JJT72" s="361"/>
      <c r="JJU72" s="361"/>
      <c r="JJV72" s="361"/>
      <c r="JJW72" s="361"/>
      <c r="JJX72" s="361"/>
      <c r="JJY72" s="361"/>
      <c r="JJZ72" s="361"/>
      <c r="JKA72" s="361"/>
      <c r="JKB72" s="361"/>
      <c r="JKC72" s="361"/>
      <c r="JKD72" s="361"/>
      <c r="JKE72" s="361"/>
      <c r="JKF72" s="361"/>
      <c r="JKG72" s="361"/>
      <c r="JKH72" s="361"/>
      <c r="JKI72" s="361"/>
      <c r="JKJ72" s="361"/>
      <c r="JKK72" s="361"/>
      <c r="JKL72" s="361"/>
      <c r="JKM72" s="361"/>
      <c r="JKN72" s="361"/>
      <c r="JKO72" s="361"/>
      <c r="JKP72" s="361"/>
      <c r="JKQ72" s="361"/>
      <c r="JKR72" s="361"/>
      <c r="JKS72" s="361"/>
      <c r="JKT72" s="361"/>
      <c r="JKU72" s="361"/>
      <c r="JKV72" s="361"/>
      <c r="JKW72" s="361"/>
      <c r="JKX72" s="361"/>
      <c r="JKY72" s="361"/>
      <c r="JKZ72" s="361"/>
      <c r="JLA72" s="361"/>
      <c r="JLB72" s="361"/>
      <c r="JLC72" s="361"/>
      <c r="JLD72" s="361"/>
      <c r="JLE72" s="361"/>
      <c r="JLF72" s="361"/>
      <c r="JLG72" s="361"/>
      <c r="JLH72" s="361"/>
      <c r="JLI72" s="361"/>
      <c r="JLJ72" s="361"/>
      <c r="JLK72" s="361"/>
      <c r="JLL72" s="361"/>
      <c r="JLM72" s="361"/>
      <c r="JLN72" s="361"/>
      <c r="JLO72" s="361"/>
      <c r="JLP72" s="361"/>
      <c r="JLQ72" s="361"/>
      <c r="JLR72" s="361"/>
      <c r="JLS72" s="361"/>
      <c r="JLT72" s="361"/>
      <c r="JLU72" s="361"/>
      <c r="JLV72" s="361"/>
      <c r="JLW72" s="361"/>
      <c r="JLX72" s="361"/>
      <c r="JLY72" s="361"/>
      <c r="JLZ72" s="361"/>
      <c r="JMA72" s="361"/>
      <c r="JMB72" s="361"/>
      <c r="JMC72" s="361"/>
      <c r="JMD72" s="361"/>
      <c r="JME72" s="361"/>
      <c r="JMF72" s="361"/>
      <c r="JMG72" s="361"/>
      <c r="JMH72" s="361"/>
      <c r="JMI72" s="361"/>
      <c r="JMJ72" s="361"/>
      <c r="JMK72" s="361"/>
      <c r="JML72" s="361"/>
      <c r="JMM72" s="361"/>
      <c r="JMN72" s="361"/>
      <c r="JMO72" s="361"/>
      <c r="JMP72" s="361"/>
      <c r="JMQ72" s="361"/>
      <c r="JMR72" s="361"/>
      <c r="JMS72" s="361"/>
      <c r="JMT72" s="361"/>
      <c r="JMU72" s="361"/>
      <c r="JMV72" s="361"/>
      <c r="JMW72" s="361"/>
      <c r="JMX72" s="361"/>
      <c r="JMY72" s="361"/>
      <c r="JMZ72" s="361"/>
      <c r="JNA72" s="361"/>
      <c r="JNB72" s="361"/>
      <c r="JNC72" s="361"/>
      <c r="JND72" s="361"/>
      <c r="JNE72" s="361"/>
      <c r="JNF72" s="361"/>
      <c r="JNG72" s="361"/>
      <c r="JNH72" s="361"/>
      <c r="JNI72" s="361"/>
      <c r="JNJ72" s="361"/>
      <c r="JNK72" s="361"/>
      <c r="JNL72" s="361"/>
      <c r="JNM72" s="361"/>
      <c r="JNN72" s="361"/>
      <c r="JNO72" s="361"/>
      <c r="JNP72" s="361"/>
      <c r="JNQ72" s="361"/>
      <c r="JNR72" s="361"/>
      <c r="JNS72" s="361"/>
      <c r="JNT72" s="361"/>
      <c r="JNU72" s="361"/>
      <c r="JNV72" s="361"/>
      <c r="JNW72" s="361"/>
      <c r="JNX72" s="361"/>
      <c r="JNY72" s="361"/>
      <c r="JNZ72" s="361"/>
      <c r="JOA72" s="361"/>
      <c r="JOB72" s="361"/>
      <c r="JOC72" s="361"/>
      <c r="JOD72" s="361"/>
      <c r="JOE72" s="361"/>
      <c r="JOF72" s="361"/>
      <c r="JOG72" s="361"/>
      <c r="JOH72" s="361"/>
      <c r="JOI72" s="361"/>
      <c r="JOJ72" s="361"/>
      <c r="JOK72" s="361"/>
      <c r="JOL72" s="361"/>
      <c r="JOM72" s="361"/>
      <c r="JON72" s="361"/>
      <c r="JOO72" s="361"/>
      <c r="JOP72" s="361"/>
      <c r="JOQ72" s="361"/>
      <c r="JOR72" s="361"/>
      <c r="JOS72" s="361"/>
      <c r="JOT72" s="361"/>
      <c r="JOU72" s="361"/>
      <c r="JOV72" s="361"/>
      <c r="JOW72" s="361"/>
      <c r="JOX72" s="361"/>
      <c r="JOY72" s="361"/>
      <c r="JOZ72" s="361"/>
      <c r="JPA72" s="361"/>
      <c r="JPB72" s="361"/>
      <c r="JPC72" s="361"/>
      <c r="JPD72" s="361"/>
      <c r="JPE72" s="361"/>
      <c r="JPF72" s="361"/>
      <c r="JPG72" s="361"/>
      <c r="JPH72" s="361"/>
      <c r="JPI72" s="361"/>
      <c r="JPJ72" s="361"/>
      <c r="JPK72" s="361"/>
      <c r="JPL72" s="361"/>
      <c r="JPM72" s="361"/>
      <c r="JPN72" s="361"/>
      <c r="JPO72" s="361"/>
      <c r="JPP72" s="361"/>
      <c r="JPQ72" s="361"/>
      <c r="JPR72" s="361"/>
      <c r="JPS72" s="361"/>
      <c r="JPT72" s="361"/>
      <c r="JPU72" s="361"/>
      <c r="JPV72" s="361"/>
      <c r="JPW72" s="361"/>
      <c r="JPX72" s="361"/>
      <c r="JPY72" s="361"/>
      <c r="JPZ72" s="361"/>
      <c r="JQA72" s="361"/>
      <c r="JQB72" s="361"/>
      <c r="JQC72" s="361"/>
      <c r="JQD72" s="361"/>
      <c r="JQE72" s="361"/>
      <c r="JQF72" s="361"/>
      <c r="JQG72" s="361"/>
      <c r="JQH72" s="361"/>
      <c r="JQI72" s="361"/>
      <c r="JQJ72" s="361"/>
      <c r="JQK72" s="361"/>
      <c r="JQL72" s="361"/>
      <c r="JQM72" s="361"/>
      <c r="JQN72" s="361"/>
      <c r="JQO72" s="361"/>
      <c r="JQP72" s="361"/>
      <c r="JQQ72" s="361"/>
      <c r="JQR72" s="361"/>
      <c r="JQS72" s="361"/>
      <c r="JQT72" s="361"/>
      <c r="JQU72" s="361"/>
      <c r="JQV72" s="361"/>
      <c r="JQW72" s="361"/>
      <c r="JQX72" s="361"/>
      <c r="JQY72" s="361"/>
      <c r="JQZ72" s="361"/>
      <c r="JRA72" s="361"/>
      <c r="JRB72" s="361"/>
      <c r="JRC72" s="361"/>
      <c r="JRD72" s="361"/>
      <c r="JRE72" s="361"/>
      <c r="JRF72" s="361"/>
      <c r="JRG72" s="361"/>
      <c r="JRH72" s="361"/>
      <c r="JRI72" s="361"/>
      <c r="JRJ72" s="361"/>
      <c r="JRK72" s="361"/>
      <c r="JRL72" s="361"/>
      <c r="JRM72" s="361"/>
      <c r="JRN72" s="361"/>
      <c r="JRO72" s="361"/>
      <c r="JRP72" s="361"/>
      <c r="JRQ72" s="361"/>
      <c r="JRR72" s="361"/>
      <c r="JRS72" s="361"/>
      <c r="JRT72" s="361"/>
      <c r="JRU72" s="361"/>
      <c r="JRV72" s="361"/>
      <c r="JRW72" s="361"/>
      <c r="JRX72" s="361"/>
      <c r="JRY72" s="361"/>
      <c r="JRZ72" s="361"/>
      <c r="JSA72" s="361"/>
      <c r="JSB72" s="361"/>
      <c r="JSC72" s="361"/>
      <c r="JSD72" s="361"/>
      <c r="JSE72" s="361"/>
      <c r="JSF72" s="361"/>
      <c r="JSG72" s="361"/>
      <c r="JSH72" s="361"/>
      <c r="JSI72" s="361"/>
      <c r="JSJ72" s="361"/>
      <c r="JSK72" s="361"/>
      <c r="JSL72" s="361"/>
      <c r="JSM72" s="361"/>
      <c r="JSN72" s="361"/>
      <c r="JSO72" s="361"/>
      <c r="JSP72" s="361"/>
      <c r="JSQ72" s="361"/>
      <c r="JSR72" s="361"/>
      <c r="JSS72" s="361"/>
      <c r="JST72" s="361"/>
      <c r="JSU72" s="361"/>
      <c r="JSV72" s="361"/>
      <c r="JSW72" s="361"/>
      <c r="JSX72" s="361"/>
      <c r="JSY72" s="361"/>
      <c r="JSZ72" s="361"/>
      <c r="JTA72" s="361"/>
      <c r="JTB72" s="361"/>
      <c r="JTC72" s="361"/>
      <c r="JTD72" s="361"/>
      <c r="JTE72" s="361"/>
      <c r="JTF72" s="361"/>
      <c r="JTG72" s="361"/>
      <c r="JTH72" s="361"/>
      <c r="JTI72" s="361"/>
      <c r="JTJ72" s="361"/>
      <c r="JTK72" s="361"/>
      <c r="JTL72" s="361"/>
      <c r="JTM72" s="361"/>
      <c r="JTN72" s="361"/>
      <c r="JTO72" s="361"/>
      <c r="JTP72" s="361"/>
      <c r="JTQ72" s="361"/>
      <c r="JTR72" s="361"/>
      <c r="JTS72" s="361"/>
      <c r="JTT72" s="361"/>
      <c r="JTU72" s="361"/>
      <c r="JTV72" s="361"/>
      <c r="JTW72" s="361"/>
      <c r="JTX72" s="361"/>
      <c r="JTY72" s="361"/>
      <c r="JTZ72" s="361"/>
      <c r="JUA72" s="361"/>
      <c r="JUB72" s="361"/>
      <c r="JUC72" s="361"/>
      <c r="JUD72" s="361"/>
      <c r="JUE72" s="361"/>
      <c r="JUF72" s="361"/>
      <c r="JUG72" s="361"/>
      <c r="JUH72" s="361"/>
      <c r="JUI72" s="361"/>
      <c r="JUJ72" s="361"/>
      <c r="JUK72" s="361"/>
      <c r="JUL72" s="361"/>
      <c r="JUM72" s="361"/>
      <c r="JUN72" s="361"/>
      <c r="JUO72" s="361"/>
      <c r="JUP72" s="361"/>
      <c r="JUQ72" s="361"/>
      <c r="JUR72" s="361"/>
      <c r="JUS72" s="361"/>
      <c r="JUT72" s="361"/>
      <c r="JUU72" s="361"/>
      <c r="JUV72" s="361"/>
      <c r="JUW72" s="361"/>
      <c r="JUX72" s="361"/>
      <c r="JUY72" s="361"/>
      <c r="JUZ72" s="361"/>
      <c r="JVA72" s="361"/>
      <c r="JVB72" s="361"/>
      <c r="JVC72" s="361"/>
      <c r="JVD72" s="361"/>
      <c r="JVE72" s="361"/>
      <c r="JVF72" s="361"/>
      <c r="JVG72" s="361"/>
      <c r="JVH72" s="361"/>
      <c r="JVI72" s="361"/>
      <c r="JVJ72" s="361"/>
      <c r="JVK72" s="361"/>
      <c r="JVL72" s="361"/>
      <c r="JVM72" s="361"/>
      <c r="JVN72" s="361"/>
      <c r="JVO72" s="361"/>
      <c r="JVP72" s="361"/>
      <c r="JVQ72" s="361"/>
      <c r="JVR72" s="361"/>
      <c r="JVS72" s="361"/>
      <c r="JVT72" s="361"/>
      <c r="JVU72" s="361"/>
      <c r="JVV72" s="361"/>
      <c r="JVW72" s="361"/>
      <c r="JVX72" s="361"/>
      <c r="JVY72" s="361"/>
      <c r="JVZ72" s="361"/>
      <c r="JWA72" s="361"/>
      <c r="JWB72" s="361"/>
      <c r="JWC72" s="361"/>
      <c r="JWD72" s="361"/>
      <c r="JWE72" s="361"/>
      <c r="JWF72" s="361"/>
      <c r="JWG72" s="361"/>
      <c r="JWH72" s="361"/>
      <c r="JWI72" s="361"/>
      <c r="JWJ72" s="361"/>
      <c r="JWK72" s="361"/>
      <c r="JWL72" s="361"/>
      <c r="JWM72" s="361"/>
      <c r="JWN72" s="361"/>
      <c r="JWO72" s="361"/>
      <c r="JWP72" s="361"/>
      <c r="JWQ72" s="361"/>
      <c r="JWR72" s="361"/>
      <c r="JWS72" s="361"/>
      <c r="JWT72" s="361"/>
      <c r="JWU72" s="361"/>
      <c r="JWV72" s="361"/>
      <c r="JWW72" s="361"/>
      <c r="JWX72" s="361"/>
      <c r="JWY72" s="361"/>
      <c r="JWZ72" s="361"/>
      <c r="JXA72" s="361"/>
      <c r="JXB72" s="361"/>
      <c r="JXC72" s="361"/>
      <c r="JXD72" s="361"/>
      <c r="JXE72" s="361"/>
      <c r="JXF72" s="361"/>
      <c r="JXG72" s="361"/>
      <c r="JXH72" s="361"/>
      <c r="JXI72" s="361"/>
      <c r="JXJ72" s="361"/>
      <c r="JXK72" s="361"/>
      <c r="JXL72" s="361"/>
      <c r="JXM72" s="361"/>
      <c r="JXN72" s="361"/>
      <c r="JXO72" s="361"/>
      <c r="JXP72" s="361"/>
      <c r="JXQ72" s="361"/>
      <c r="JXR72" s="361"/>
      <c r="JXS72" s="361"/>
      <c r="JXT72" s="361"/>
      <c r="JXU72" s="361"/>
      <c r="JXV72" s="361"/>
      <c r="JXW72" s="361"/>
      <c r="JXX72" s="361"/>
      <c r="JXY72" s="361"/>
      <c r="JXZ72" s="361"/>
      <c r="JYA72" s="361"/>
      <c r="JYB72" s="361"/>
      <c r="JYC72" s="361"/>
      <c r="JYD72" s="361"/>
      <c r="JYE72" s="361"/>
      <c r="JYF72" s="361"/>
      <c r="JYG72" s="361"/>
      <c r="JYH72" s="361"/>
      <c r="JYI72" s="361"/>
      <c r="JYJ72" s="361"/>
      <c r="JYK72" s="361"/>
      <c r="JYL72" s="361"/>
      <c r="JYM72" s="361"/>
      <c r="JYN72" s="361"/>
      <c r="JYO72" s="361"/>
      <c r="JYP72" s="361"/>
      <c r="JYQ72" s="361"/>
      <c r="JYR72" s="361"/>
      <c r="JYS72" s="361"/>
      <c r="JYT72" s="361"/>
      <c r="JYU72" s="361"/>
      <c r="JYV72" s="361"/>
      <c r="JYW72" s="361"/>
      <c r="JYX72" s="361"/>
      <c r="JYY72" s="361"/>
      <c r="JYZ72" s="361"/>
      <c r="JZA72" s="361"/>
      <c r="JZB72" s="361"/>
      <c r="JZC72" s="361"/>
      <c r="JZD72" s="361"/>
      <c r="JZE72" s="361"/>
      <c r="JZF72" s="361"/>
      <c r="JZG72" s="361"/>
      <c r="JZH72" s="361"/>
      <c r="JZI72" s="361"/>
      <c r="JZJ72" s="361"/>
      <c r="JZK72" s="361"/>
      <c r="JZL72" s="361"/>
      <c r="JZM72" s="361"/>
      <c r="JZN72" s="361"/>
      <c r="JZO72" s="361"/>
      <c r="JZP72" s="361"/>
      <c r="JZQ72" s="361"/>
      <c r="JZR72" s="361"/>
      <c r="JZS72" s="361"/>
      <c r="JZT72" s="361"/>
      <c r="JZU72" s="361"/>
      <c r="JZV72" s="361"/>
      <c r="JZW72" s="361"/>
      <c r="JZX72" s="361"/>
      <c r="JZY72" s="361"/>
      <c r="JZZ72" s="361"/>
      <c r="KAA72" s="361"/>
      <c r="KAB72" s="361"/>
      <c r="KAC72" s="361"/>
      <c r="KAD72" s="361"/>
      <c r="KAE72" s="361"/>
      <c r="KAF72" s="361"/>
      <c r="KAG72" s="361"/>
      <c r="KAH72" s="361"/>
      <c r="KAI72" s="361"/>
      <c r="KAJ72" s="361"/>
      <c r="KAK72" s="361"/>
      <c r="KAL72" s="361"/>
      <c r="KAM72" s="361"/>
      <c r="KAN72" s="361"/>
      <c r="KAO72" s="361"/>
      <c r="KAP72" s="361"/>
      <c r="KAQ72" s="361"/>
      <c r="KAR72" s="361"/>
      <c r="KAS72" s="361"/>
      <c r="KAT72" s="361"/>
      <c r="KAU72" s="361"/>
      <c r="KAV72" s="361"/>
      <c r="KAW72" s="361"/>
      <c r="KAX72" s="361"/>
      <c r="KAY72" s="361"/>
      <c r="KAZ72" s="361"/>
      <c r="KBA72" s="361"/>
      <c r="KBB72" s="361"/>
      <c r="KBC72" s="361"/>
      <c r="KBD72" s="361"/>
      <c r="KBE72" s="361"/>
      <c r="KBF72" s="361"/>
      <c r="KBG72" s="361"/>
      <c r="KBH72" s="361"/>
      <c r="KBI72" s="361"/>
      <c r="KBJ72" s="361"/>
      <c r="KBK72" s="361"/>
      <c r="KBL72" s="361"/>
      <c r="KBM72" s="361"/>
      <c r="KBN72" s="361"/>
      <c r="KBO72" s="361"/>
      <c r="KBP72" s="361"/>
      <c r="KBQ72" s="361"/>
      <c r="KBR72" s="361"/>
      <c r="KBS72" s="361"/>
      <c r="KBT72" s="361"/>
      <c r="KBU72" s="361"/>
      <c r="KBV72" s="361"/>
      <c r="KBW72" s="361"/>
      <c r="KBX72" s="361"/>
      <c r="KBY72" s="361"/>
      <c r="KBZ72" s="361"/>
      <c r="KCA72" s="361"/>
      <c r="KCB72" s="361"/>
      <c r="KCC72" s="361"/>
      <c r="KCD72" s="361"/>
      <c r="KCE72" s="361"/>
      <c r="KCF72" s="361"/>
      <c r="KCG72" s="361"/>
      <c r="KCH72" s="361"/>
      <c r="KCI72" s="361"/>
      <c r="KCJ72" s="361"/>
      <c r="KCK72" s="361"/>
      <c r="KCL72" s="361"/>
      <c r="KCM72" s="361"/>
      <c r="KCN72" s="361"/>
      <c r="KCO72" s="361"/>
      <c r="KCP72" s="361"/>
      <c r="KCQ72" s="361"/>
      <c r="KCR72" s="361"/>
      <c r="KCS72" s="361"/>
      <c r="KCT72" s="361"/>
      <c r="KCU72" s="361"/>
      <c r="KCV72" s="361"/>
      <c r="KCW72" s="361"/>
      <c r="KCX72" s="361"/>
      <c r="KCY72" s="361"/>
      <c r="KCZ72" s="361"/>
      <c r="KDA72" s="361"/>
      <c r="KDB72" s="361"/>
      <c r="KDC72" s="361"/>
      <c r="KDD72" s="361"/>
      <c r="KDE72" s="361"/>
      <c r="KDF72" s="361"/>
      <c r="KDG72" s="361"/>
      <c r="KDH72" s="361"/>
      <c r="KDI72" s="361"/>
      <c r="KDJ72" s="361"/>
      <c r="KDK72" s="361"/>
      <c r="KDL72" s="361"/>
      <c r="KDM72" s="361"/>
      <c r="KDN72" s="361"/>
      <c r="KDO72" s="361"/>
      <c r="KDP72" s="361"/>
      <c r="KDQ72" s="361"/>
      <c r="KDR72" s="361"/>
      <c r="KDS72" s="361"/>
      <c r="KDT72" s="361"/>
      <c r="KDU72" s="361"/>
      <c r="KDV72" s="361"/>
      <c r="KDW72" s="361"/>
      <c r="KDX72" s="361"/>
      <c r="KDY72" s="361"/>
      <c r="KDZ72" s="361"/>
      <c r="KEA72" s="361"/>
      <c r="KEB72" s="361"/>
      <c r="KEC72" s="361"/>
      <c r="KED72" s="361"/>
      <c r="KEE72" s="361"/>
      <c r="KEF72" s="361"/>
      <c r="KEG72" s="361"/>
      <c r="KEH72" s="361"/>
      <c r="KEI72" s="361"/>
      <c r="KEJ72" s="361"/>
      <c r="KEK72" s="361"/>
      <c r="KEL72" s="361"/>
      <c r="KEM72" s="361"/>
      <c r="KEN72" s="361"/>
      <c r="KEO72" s="361"/>
      <c r="KEP72" s="361"/>
      <c r="KEQ72" s="361"/>
      <c r="KER72" s="361"/>
      <c r="KES72" s="361"/>
      <c r="KET72" s="361"/>
      <c r="KEU72" s="361"/>
      <c r="KEV72" s="361"/>
      <c r="KEW72" s="361"/>
      <c r="KEX72" s="361"/>
      <c r="KEY72" s="361"/>
      <c r="KEZ72" s="361"/>
      <c r="KFA72" s="361"/>
      <c r="KFB72" s="361"/>
      <c r="KFC72" s="361"/>
      <c r="KFD72" s="361"/>
      <c r="KFE72" s="361"/>
      <c r="KFF72" s="361"/>
      <c r="KFG72" s="361"/>
      <c r="KFH72" s="361"/>
      <c r="KFI72" s="361"/>
      <c r="KFJ72" s="361"/>
      <c r="KFK72" s="361"/>
      <c r="KFL72" s="361"/>
      <c r="KFM72" s="361"/>
      <c r="KFN72" s="361"/>
      <c r="KFO72" s="361"/>
      <c r="KFP72" s="361"/>
      <c r="KFQ72" s="361"/>
      <c r="KFR72" s="361"/>
      <c r="KFS72" s="361"/>
      <c r="KFT72" s="361"/>
      <c r="KFU72" s="361"/>
      <c r="KFV72" s="361"/>
      <c r="KFW72" s="361"/>
      <c r="KFX72" s="361"/>
      <c r="KFY72" s="361"/>
      <c r="KFZ72" s="361"/>
      <c r="KGA72" s="361"/>
      <c r="KGB72" s="361"/>
      <c r="KGC72" s="361"/>
      <c r="KGD72" s="361"/>
      <c r="KGE72" s="361"/>
      <c r="KGF72" s="361"/>
      <c r="KGG72" s="361"/>
      <c r="KGH72" s="361"/>
      <c r="KGI72" s="361"/>
      <c r="KGJ72" s="361"/>
      <c r="KGK72" s="361"/>
      <c r="KGL72" s="361"/>
      <c r="KGM72" s="361"/>
      <c r="KGN72" s="361"/>
      <c r="KGO72" s="361"/>
      <c r="KGP72" s="361"/>
      <c r="KGQ72" s="361"/>
      <c r="KGR72" s="361"/>
      <c r="KGS72" s="361"/>
      <c r="KGT72" s="361"/>
      <c r="KGU72" s="361"/>
      <c r="KGV72" s="361"/>
      <c r="KGW72" s="361"/>
      <c r="KGX72" s="361"/>
      <c r="KGY72" s="361"/>
      <c r="KGZ72" s="361"/>
      <c r="KHA72" s="361"/>
      <c r="KHB72" s="361"/>
      <c r="KHC72" s="361"/>
      <c r="KHD72" s="361"/>
      <c r="KHE72" s="361"/>
      <c r="KHF72" s="361"/>
      <c r="KHG72" s="361"/>
      <c r="KHH72" s="361"/>
      <c r="KHI72" s="361"/>
      <c r="KHJ72" s="361"/>
      <c r="KHK72" s="361"/>
      <c r="KHL72" s="361"/>
      <c r="KHM72" s="361"/>
      <c r="KHN72" s="361"/>
      <c r="KHO72" s="361"/>
      <c r="KHP72" s="361"/>
      <c r="KHQ72" s="361"/>
      <c r="KHR72" s="361"/>
      <c r="KHS72" s="361"/>
      <c r="KHT72" s="361"/>
      <c r="KHU72" s="361"/>
      <c r="KHV72" s="361"/>
      <c r="KHW72" s="361"/>
      <c r="KHX72" s="361"/>
      <c r="KHY72" s="361"/>
      <c r="KHZ72" s="361"/>
      <c r="KIA72" s="361"/>
      <c r="KIB72" s="361"/>
      <c r="KIC72" s="361"/>
      <c r="KID72" s="361"/>
      <c r="KIE72" s="361"/>
      <c r="KIF72" s="361"/>
      <c r="KIG72" s="361"/>
      <c r="KIH72" s="361"/>
      <c r="KII72" s="361"/>
      <c r="KIJ72" s="361"/>
      <c r="KIK72" s="361"/>
      <c r="KIL72" s="361"/>
      <c r="KIM72" s="361"/>
      <c r="KIN72" s="361"/>
      <c r="KIO72" s="361"/>
      <c r="KIP72" s="361"/>
      <c r="KIQ72" s="361"/>
      <c r="KIR72" s="361"/>
      <c r="KIS72" s="361"/>
      <c r="KIT72" s="361"/>
      <c r="KIU72" s="361"/>
      <c r="KIV72" s="361"/>
      <c r="KIW72" s="361"/>
      <c r="KIX72" s="361"/>
      <c r="KIY72" s="361"/>
      <c r="KIZ72" s="361"/>
      <c r="KJA72" s="361"/>
      <c r="KJB72" s="361"/>
      <c r="KJC72" s="361"/>
      <c r="KJD72" s="361"/>
      <c r="KJE72" s="361"/>
      <c r="KJF72" s="361"/>
      <c r="KJG72" s="361"/>
      <c r="KJH72" s="361"/>
      <c r="KJI72" s="361"/>
      <c r="KJJ72" s="361"/>
      <c r="KJK72" s="361"/>
      <c r="KJL72" s="361"/>
      <c r="KJM72" s="361"/>
      <c r="KJN72" s="361"/>
      <c r="KJO72" s="361"/>
      <c r="KJP72" s="361"/>
      <c r="KJQ72" s="361"/>
      <c r="KJR72" s="361"/>
      <c r="KJS72" s="361"/>
      <c r="KJT72" s="361"/>
      <c r="KJU72" s="361"/>
      <c r="KJV72" s="361"/>
      <c r="KJW72" s="361"/>
      <c r="KJX72" s="361"/>
      <c r="KJY72" s="361"/>
      <c r="KJZ72" s="361"/>
      <c r="KKA72" s="361"/>
      <c r="KKB72" s="361"/>
      <c r="KKC72" s="361"/>
      <c r="KKD72" s="361"/>
      <c r="KKE72" s="361"/>
      <c r="KKF72" s="361"/>
      <c r="KKG72" s="361"/>
      <c r="KKH72" s="361"/>
      <c r="KKI72" s="361"/>
      <c r="KKJ72" s="361"/>
      <c r="KKK72" s="361"/>
      <c r="KKL72" s="361"/>
      <c r="KKM72" s="361"/>
      <c r="KKN72" s="361"/>
      <c r="KKO72" s="361"/>
      <c r="KKP72" s="361"/>
      <c r="KKQ72" s="361"/>
      <c r="KKR72" s="361"/>
      <c r="KKS72" s="361"/>
      <c r="KKT72" s="361"/>
      <c r="KKU72" s="361"/>
      <c r="KKV72" s="361"/>
      <c r="KKW72" s="361"/>
      <c r="KKX72" s="361"/>
      <c r="KKY72" s="361"/>
      <c r="KKZ72" s="361"/>
      <c r="KLA72" s="361"/>
      <c r="KLB72" s="361"/>
      <c r="KLC72" s="361"/>
      <c r="KLD72" s="361"/>
      <c r="KLE72" s="361"/>
      <c r="KLF72" s="361"/>
      <c r="KLG72" s="361"/>
      <c r="KLH72" s="361"/>
      <c r="KLI72" s="361"/>
      <c r="KLJ72" s="361"/>
      <c r="KLK72" s="361"/>
      <c r="KLL72" s="361"/>
      <c r="KLM72" s="361"/>
      <c r="KLN72" s="361"/>
      <c r="KLO72" s="361"/>
      <c r="KLP72" s="361"/>
      <c r="KLQ72" s="361"/>
      <c r="KLR72" s="361"/>
      <c r="KLS72" s="361"/>
      <c r="KLT72" s="361"/>
      <c r="KLU72" s="361"/>
      <c r="KLV72" s="361"/>
      <c r="KLW72" s="361"/>
      <c r="KLX72" s="361"/>
      <c r="KLY72" s="361"/>
      <c r="KLZ72" s="361"/>
      <c r="KMA72" s="361"/>
      <c r="KMB72" s="361"/>
      <c r="KMC72" s="361"/>
      <c r="KMD72" s="361"/>
      <c r="KME72" s="361"/>
      <c r="KMF72" s="361"/>
      <c r="KMG72" s="361"/>
      <c r="KMH72" s="361"/>
      <c r="KMI72" s="361"/>
      <c r="KMJ72" s="361"/>
      <c r="KMK72" s="361"/>
      <c r="KML72" s="361"/>
      <c r="KMM72" s="361"/>
      <c r="KMN72" s="361"/>
      <c r="KMO72" s="361"/>
      <c r="KMP72" s="361"/>
      <c r="KMQ72" s="361"/>
      <c r="KMR72" s="361"/>
      <c r="KMS72" s="361"/>
      <c r="KMT72" s="361"/>
      <c r="KMU72" s="361"/>
      <c r="KMV72" s="361"/>
      <c r="KMW72" s="361"/>
      <c r="KMX72" s="361"/>
      <c r="KMY72" s="361"/>
      <c r="KMZ72" s="361"/>
      <c r="KNA72" s="361"/>
      <c r="KNB72" s="361"/>
      <c r="KNC72" s="361"/>
      <c r="KND72" s="361"/>
      <c r="KNE72" s="361"/>
      <c r="KNF72" s="361"/>
      <c r="KNG72" s="361"/>
      <c r="KNH72" s="361"/>
      <c r="KNI72" s="361"/>
      <c r="KNJ72" s="361"/>
      <c r="KNK72" s="361"/>
      <c r="KNL72" s="361"/>
      <c r="KNM72" s="361"/>
      <c r="KNN72" s="361"/>
      <c r="KNO72" s="361"/>
      <c r="KNP72" s="361"/>
      <c r="KNQ72" s="361"/>
      <c r="KNR72" s="361"/>
      <c r="KNS72" s="361"/>
      <c r="KNT72" s="361"/>
      <c r="KNU72" s="361"/>
      <c r="KNV72" s="361"/>
      <c r="KNW72" s="361"/>
      <c r="KNX72" s="361"/>
      <c r="KNY72" s="361"/>
      <c r="KNZ72" s="361"/>
      <c r="KOA72" s="361"/>
      <c r="KOB72" s="361"/>
      <c r="KOC72" s="361"/>
      <c r="KOD72" s="361"/>
      <c r="KOE72" s="361"/>
      <c r="KOF72" s="361"/>
      <c r="KOG72" s="361"/>
      <c r="KOH72" s="361"/>
      <c r="KOI72" s="361"/>
      <c r="KOJ72" s="361"/>
      <c r="KOK72" s="361"/>
      <c r="KOL72" s="361"/>
      <c r="KOM72" s="361"/>
      <c r="KON72" s="361"/>
      <c r="KOO72" s="361"/>
      <c r="KOP72" s="361"/>
      <c r="KOQ72" s="361"/>
      <c r="KOR72" s="361"/>
      <c r="KOS72" s="361"/>
      <c r="KOT72" s="361"/>
      <c r="KOU72" s="361"/>
      <c r="KOV72" s="361"/>
      <c r="KOW72" s="361"/>
      <c r="KOX72" s="361"/>
      <c r="KOY72" s="361"/>
      <c r="KOZ72" s="361"/>
      <c r="KPA72" s="361"/>
      <c r="KPB72" s="361"/>
      <c r="KPC72" s="361"/>
      <c r="KPD72" s="361"/>
      <c r="KPE72" s="361"/>
      <c r="KPF72" s="361"/>
      <c r="KPG72" s="361"/>
      <c r="KPH72" s="361"/>
      <c r="KPI72" s="361"/>
      <c r="KPJ72" s="361"/>
      <c r="KPK72" s="361"/>
      <c r="KPL72" s="361"/>
      <c r="KPM72" s="361"/>
      <c r="KPN72" s="361"/>
      <c r="KPO72" s="361"/>
      <c r="KPP72" s="361"/>
      <c r="KPQ72" s="361"/>
      <c r="KPR72" s="361"/>
      <c r="KPS72" s="361"/>
      <c r="KPT72" s="361"/>
      <c r="KPU72" s="361"/>
      <c r="KPV72" s="361"/>
      <c r="KPW72" s="361"/>
      <c r="KPX72" s="361"/>
      <c r="KPY72" s="361"/>
      <c r="KPZ72" s="361"/>
      <c r="KQA72" s="361"/>
      <c r="KQB72" s="361"/>
      <c r="KQC72" s="361"/>
      <c r="KQD72" s="361"/>
      <c r="KQE72" s="361"/>
      <c r="KQF72" s="361"/>
      <c r="KQG72" s="361"/>
      <c r="KQH72" s="361"/>
      <c r="KQI72" s="361"/>
      <c r="KQJ72" s="361"/>
      <c r="KQK72" s="361"/>
      <c r="KQL72" s="361"/>
      <c r="KQM72" s="361"/>
      <c r="KQN72" s="361"/>
      <c r="KQO72" s="361"/>
      <c r="KQP72" s="361"/>
      <c r="KQQ72" s="361"/>
      <c r="KQR72" s="361"/>
      <c r="KQS72" s="361"/>
      <c r="KQT72" s="361"/>
      <c r="KQU72" s="361"/>
      <c r="KQV72" s="361"/>
      <c r="KQW72" s="361"/>
      <c r="KQX72" s="361"/>
      <c r="KQY72" s="361"/>
      <c r="KQZ72" s="361"/>
      <c r="KRA72" s="361"/>
      <c r="KRB72" s="361"/>
      <c r="KRC72" s="361"/>
      <c r="KRD72" s="361"/>
      <c r="KRE72" s="361"/>
      <c r="KRF72" s="361"/>
      <c r="KRG72" s="361"/>
      <c r="KRH72" s="361"/>
      <c r="KRI72" s="361"/>
      <c r="KRJ72" s="361"/>
      <c r="KRK72" s="361"/>
      <c r="KRL72" s="361"/>
      <c r="KRM72" s="361"/>
      <c r="KRN72" s="361"/>
      <c r="KRO72" s="361"/>
      <c r="KRP72" s="361"/>
      <c r="KRQ72" s="361"/>
      <c r="KRR72" s="361"/>
      <c r="KRS72" s="361"/>
      <c r="KRT72" s="361"/>
      <c r="KRU72" s="361"/>
      <c r="KRV72" s="361"/>
      <c r="KRW72" s="361"/>
      <c r="KRX72" s="361"/>
      <c r="KRY72" s="361"/>
      <c r="KRZ72" s="361"/>
      <c r="KSA72" s="361"/>
      <c r="KSB72" s="361"/>
      <c r="KSC72" s="361"/>
      <c r="KSD72" s="361"/>
      <c r="KSE72" s="361"/>
      <c r="KSF72" s="361"/>
      <c r="KSG72" s="361"/>
      <c r="KSH72" s="361"/>
      <c r="KSI72" s="361"/>
      <c r="KSJ72" s="361"/>
      <c r="KSK72" s="361"/>
      <c r="KSL72" s="361"/>
      <c r="KSM72" s="361"/>
      <c r="KSN72" s="361"/>
      <c r="KSO72" s="361"/>
      <c r="KSP72" s="361"/>
      <c r="KSQ72" s="361"/>
      <c r="KSR72" s="361"/>
      <c r="KSS72" s="361"/>
      <c r="KST72" s="361"/>
      <c r="KSU72" s="361"/>
      <c r="KSV72" s="361"/>
      <c r="KSW72" s="361"/>
      <c r="KSX72" s="361"/>
      <c r="KSY72" s="361"/>
      <c r="KSZ72" s="361"/>
      <c r="KTA72" s="361"/>
      <c r="KTB72" s="361"/>
      <c r="KTC72" s="361"/>
      <c r="KTD72" s="361"/>
      <c r="KTE72" s="361"/>
      <c r="KTF72" s="361"/>
      <c r="KTG72" s="361"/>
      <c r="KTH72" s="361"/>
      <c r="KTI72" s="361"/>
      <c r="KTJ72" s="361"/>
      <c r="KTK72" s="361"/>
      <c r="KTL72" s="361"/>
      <c r="KTM72" s="361"/>
      <c r="KTN72" s="361"/>
      <c r="KTO72" s="361"/>
      <c r="KTP72" s="361"/>
      <c r="KTQ72" s="361"/>
      <c r="KTR72" s="361"/>
      <c r="KTS72" s="361"/>
      <c r="KTT72" s="361"/>
      <c r="KTU72" s="361"/>
      <c r="KTV72" s="361"/>
      <c r="KTW72" s="361"/>
      <c r="KTX72" s="361"/>
      <c r="KTY72" s="361"/>
      <c r="KTZ72" s="361"/>
      <c r="KUA72" s="361"/>
      <c r="KUB72" s="361"/>
      <c r="KUC72" s="361"/>
      <c r="KUD72" s="361"/>
      <c r="KUE72" s="361"/>
      <c r="KUF72" s="361"/>
      <c r="KUG72" s="361"/>
      <c r="KUH72" s="361"/>
      <c r="KUI72" s="361"/>
      <c r="KUJ72" s="361"/>
      <c r="KUK72" s="361"/>
      <c r="KUL72" s="361"/>
      <c r="KUM72" s="361"/>
      <c r="KUN72" s="361"/>
      <c r="KUO72" s="361"/>
      <c r="KUP72" s="361"/>
      <c r="KUQ72" s="361"/>
      <c r="KUR72" s="361"/>
      <c r="KUS72" s="361"/>
      <c r="KUT72" s="361"/>
      <c r="KUU72" s="361"/>
      <c r="KUV72" s="361"/>
      <c r="KUW72" s="361"/>
      <c r="KUX72" s="361"/>
      <c r="KUY72" s="361"/>
      <c r="KUZ72" s="361"/>
      <c r="KVA72" s="361"/>
      <c r="KVB72" s="361"/>
      <c r="KVC72" s="361"/>
      <c r="KVD72" s="361"/>
      <c r="KVE72" s="361"/>
      <c r="KVF72" s="361"/>
      <c r="KVG72" s="361"/>
      <c r="KVH72" s="361"/>
      <c r="KVI72" s="361"/>
      <c r="KVJ72" s="361"/>
      <c r="KVK72" s="361"/>
      <c r="KVL72" s="361"/>
      <c r="KVM72" s="361"/>
      <c r="KVN72" s="361"/>
      <c r="KVO72" s="361"/>
      <c r="KVP72" s="361"/>
      <c r="KVQ72" s="361"/>
      <c r="KVR72" s="361"/>
      <c r="KVS72" s="361"/>
      <c r="KVT72" s="361"/>
      <c r="KVU72" s="361"/>
      <c r="KVV72" s="361"/>
      <c r="KVW72" s="361"/>
      <c r="KVX72" s="361"/>
      <c r="KVY72" s="361"/>
      <c r="KVZ72" s="361"/>
      <c r="KWA72" s="361"/>
      <c r="KWB72" s="361"/>
      <c r="KWC72" s="361"/>
      <c r="KWD72" s="361"/>
      <c r="KWE72" s="361"/>
      <c r="KWF72" s="361"/>
      <c r="KWG72" s="361"/>
      <c r="KWH72" s="361"/>
      <c r="KWI72" s="361"/>
      <c r="KWJ72" s="361"/>
      <c r="KWK72" s="361"/>
      <c r="KWL72" s="361"/>
      <c r="KWM72" s="361"/>
      <c r="KWN72" s="361"/>
      <c r="KWO72" s="361"/>
      <c r="KWP72" s="361"/>
      <c r="KWQ72" s="361"/>
      <c r="KWR72" s="361"/>
      <c r="KWS72" s="361"/>
      <c r="KWT72" s="361"/>
      <c r="KWU72" s="361"/>
      <c r="KWV72" s="361"/>
      <c r="KWW72" s="361"/>
      <c r="KWX72" s="361"/>
      <c r="KWY72" s="361"/>
      <c r="KWZ72" s="361"/>
      <c r="KXA72" s="361"/>
      <c r="KXB72" s="361"/>
      <c r="KXC72" s="361"/>
      <c r="KXD72" s="361"/>
      <c r="KXE72" s="361"/>
      <c r="KXF72" s="361"/>
      <c r="KXG72" s="361"/>
      <c r="KXH72" s="361"/>
      <c r="KXI72" s="361"/>
      <c r="KXJ72" s="361"/>
      <c r="KXK72" s="361"/>
      <c r="KXL72" s="361"/>
      <c r="KXM72" s="361"/>
      <c r="KXN72" s="361"/>
      <c r="KXO72" s="361"/>
      <c r="KXP72" s="361"/>
      <c r="KXQ72" s="361"/>
      <c r="KXR72" s="361"/>
      <c r="KXS72" s="361"/>
      <c r="KXT72" s="361"/>
      <c r="KXU72" s="361"/>
      <c r="KXV72" s="361"/>
      <c r="KXW72" s="361"/>
      <c r="KXX72" s="361"/>
      <c r="KXY72" s="361"/>
      <c r="KXZ72" s="361"/>
      <c r="KYA72" s="361"/>
      <c r="KYB72" s="361"/>
      <c r="KYC72" s="361"/>
      <c r="KYD72" s="361"/>
      <c r="KYE72" s="361"/>
      <c r="KYF72" s="361"/>
      <c r="KYG72" s="361"/>
      <c r="KYH72" s="361"/>
      <c r="KYI72" s="361"/>
      <c r="KYJ72" s="361"/>
      <c r="KYK72" s="361"/>
      <c r="KYL72" s="361"/>
      <c r="KYM72" s="361"/>
      <c r="KYN72" s="361"/>
      <c r="KYO72" s="361"/>
      <c r="KYP72" s="361"/>
      <c r="KYQ72" s="361"/>
      <c r="KYR72" s="361"/>
      <c r="KYS72" s="361"/>
      <c r="KYT72" s="361"/>
      <c r="KYU72" s="361"/>
      <c r="KYV72" s="361"/>
      <c r="KYW72" s="361"/>
      <c r="KYX72" s="361"/>
      <c r="KYY72" s="361"/>
      <c r="KYZ72" s="361"/>
      <c r="KZA72" s="361"/>
      <c r="KZB72" s="361"/>
      <c r="KZC72" s="361"/>
      <c r="KZD72" s="361"/>
      <c r="KZE72" s="361"/>
      <c r="KZF72" s="361"/>
      <c r="KZG72" s="361"/>
      <c r="KZH72" s="361"/>
      <c r="KZI72" s="361"/>
      <c r="KZJ72" s="361"/>
      <c r="KZK72" s="361"/>
      <c r="KZL72" s="361"/>
      <c r="KZM72" s="361"/>
      <c r="KZN72" s="361"/>
      <c r="KZO72" s="361"/>
      <c r="KZP72" s="361"/>
      <c r="KZQ72" s="361"/>
      <c r="KZR72" s="361"/>
      <c r="KZS72" s="361"/>
      <c r="KZT72" s="361"/>
      <c r="KZU72" s="361"/>
      <c r="KZV72" s="361"/>
      <c r="KZW72" s="361"/>
      <c r="KZX72" s="361"/>
      <c r="KZY72" s="361"/>
      <c r="KZZ72" s="361"/>
      <c r="LAA72" s="361"/>
      <c r="LAB72" s="361"/>
      <c r="LAC72" s="361"/>
      <c r="LAD72" s="361"/>
      <c r="LAE72" s="361"/>
      <c r="LAF72" s="361"/>
      <c r="LAG72" s="361"/>
      <c r="LAH72" s="361"/>
      <c r="LAI72" s="361"/>
      <c r="LAJ72" s="361"/>
      <c r="LAK72" s="361"/>
      <c r="LAL72" s="361"/>
      <c r="LAM72" s="361"/>
      <c r="LAN72" s="361"/>
      <c r="LAO72" s="361"/>
      <c r="LAP72" s="361"/>
      <c r="LAQ72" s="361"/>
      <c r="LAR72" s="361"/>
      <c r="LAS72" s="361"/>
      <c r="LAT72" s="361"/>
      <c r="LAU72" s="361"/>
      <c r="LAV72" s="361"/>
      <c r="LAW72" s="361"/>
      <c r="LAX72" s="361"/>
      <c r="LAY72" s="361"/>
      <c r="LAZ72" s="361"/>
      <c r="LBA72" s="361"/>
      <c r="LBB72" s="361"/>
      <c r="LBC72" s="361"/>
      <c r="LBD72" s="361"/>
      <c r="LBE72" s="361"/>
      <c r="LBF72" s="361"/>
      <c r="LBG72" s="361"/>
      <c r="LBH72" s="361"/>
      <c r="LBI72" s="361"/>
      <c r="LBJ72" s="361"/>
      <c r="LBK72" s="361"/>
      <c r="LBL72" s="361"/>
      <c r="LBM72" s="361"/>
      <c r="LBN72" s="361"/>
      <c r="LBO72" s="361"/>
      <c r="LBP72" s="361"/>
      <c r="LBQ72" s="361"/>
      <c r="LBR72" s="361"/>
      <c r="LBS72" s="361"/>
      <c r="LBT72" s="361"/>
      <c r="LBU72" s="361"/>
      <c r="LBV72" s="361"/>
      <c r="LBW72" s="361"/>
      <c r="LBX72" s="361"/>
      <c r="LBY72" s="361"/>
      <c r="LBZ72" s="361"/>
      <c r="LCA72" s="361"/>
      <c r="LCB72" s="361"/>
      <c r="LCC72" s="361"/>
      <c r="LCD72" s="361"/>
      <c r="LCE72" s="361"/>
      <c r="LCF72" s="361"/>
      <c r="LCG72" s="361"/>
      <c r="LCH72" s="361"/>
      <c r="LCI72" s="361"/>
      <c r="LCJ72" s="361"/>
      <c r="LCK72" s="361"/>
      <c r="LCL72" s="361"/>
      <c r="LCM72" s="361"/>
      <c r="LCN72" s="361"/>
      <c r="LCO72" s="361"/>
      <c r="LCP72" s="361"/>
      <c r="LCQ72" s="361"/>
      <c r="LCR72" s="361"/>
      <c r="LCS72" s="361"/>
      <c r="LCT72" s="361"/>
      <c r="LCU72" s="361"/>
      <c r="LCV72" s="361"/>
      <c r="LCW72" s="361"/>
      <c r="LCX72" s="361"/>
      <c r="LCY72" s="361"/>
      <c r="LCZ72" s="361"/>
      <c r="LDA72" s="361"/>
      <c r="LDB72" s="361"/>
      <c r="LDC72" s="361"/>
      <c r="LDD72" s="361"/>
      <c r="LDE72" s="361"/>
      <c r="LDF72" s="361"/>
      <c r="LDG72" s="361"/>
      <c r="LDH72" s="361"/>
      <c r="LDI72" s="361"/>
      <c r="LDJ72" s="361"/>
      <c r="LDK72" s="361"/>
      <c r="LDL72" s="361"/>
      <c r="LDM72" s="361"/>
      <c r="LDN72" s="361"/>
      <c r="LDO72" s="361"/>
      <c r="LDP72" s="361"/>
      <c r="LDQ72" s="361"/>
      <c r="LDR72" s="361"/>
      <c r="LDS72" s="361"/>
      <c r="LDT72" s="361"/>
      <c r="LDU72" s="361"/>
      <c r="LDV72" s="361"/>
      <c r="LDW72" s="361"/>
      <c r="LDX72" s="361"/>
      <c r="LDY72" s="361"/>
      <c r="LDZ72" s="361"/>
      <c r="LEA72" s="361"/>
      <c r="LEB72" s="361"/>
      <c r="LEC72" s="361"/>
      <c r="LED72" s="361"/>
      <c r="LEE72" s="361"/>
      <c r="LEF72" s="361"/>
      <c r="LEG72" s="361"/>
      <c r="LEH72" s="361"/>
      <c r="LEI72" s="361"/>
      <c r="LEJ72" s="361"/>
      <c r="LEK72" s="361"/>
      <c r="LEL72" s="361"/>
      <c r="LEM72" s="361"/>
      <c r="LEN72" s="361"/>
      <c r="LEO72" s="361"/>
      <c r="LEP72" s="361"/>
      <c r="LEQ72" s="361"/>
      <c r="LER72" s="361"/>
      <c r="LES72" s="361"/>
      <c r="LET72" s="361"/>
      <c r="LEU72" s="361"/>
      <c r="LEV72" s="361"/>
      <c r="LEW72" s="361"/>
      <c r="LEX72" s="361"/>
      <c r="LEY72" s="361"/>
      <c r="LEZ72" s="361"/>
      <c r="LFA72" s="361"/>
      <c r="LFB72" s="361"/>
      <c r="LFC72" s="361"/>
      <c r="LFD72" s="361"/>
      <c r="LFE72" s="361"/>
      <c r="LFF72" s="361"/>
      <c r="LFG72" s="361"/>
      <c r="LFH72" s="361"/>
      <c r="LFI72" s="361"/>
      <c r="LFJ72" s="361"/>
      <c r="LFK72" s="361"/>
      <c r="LFL72" s="361"/>
      <c r="LFM72" s="361"/>
      <c r="LFN72" s="361"/>
      <c r="LFO72" s="361"/>
      <c r="LFP72" s="361"/>
      <c r="LFQ72" s="361"/>
      <c r="LFR72" s="361"/>
      <c r="LFS72" s="361"/>
      <c r="LFT72" s="361"/>
      <c r="LFU72" s="361"/>
      <c r="LFV72" s="361"/>
      <c r="LFW72" s="361"/>
      <c r="LFX72" s="361"/>
      <c r="LFY72" s="361"/>
      <c r="LFZ72" s="361"/>
      <c r="LGA72" s="361"/>
      <c r="LGB72" s="361"/>
      <c r="LGC72" s="361"/>
      <c r="LGD72" s="361"/>
      <c r="LGE72" s="361"/>
      <c r="LGF72" s="361"/>
      <c r="LGG72" s="361"/>
      <c r="LGH72" s="361"/>
      <c r="LGI72" s="361"/>
      <c r="LGJ72" s="361"/>
      <c r="LGK72" s="361"/>
      <c r="LGL72" s="361"/>
      <c r="LGM72" s="361"/>
      <c r="LGN72" s="361"/>
      <c r="LGO72" s="361"/>
      <c r="LGP72" s="361"/>
      <c r="LGQ72" s="361"/>
      <c r="LGR72" s="361"/>
      <c r="LGS72" s="361"/>
      <c r="LGT72" s="361"/>
      <c r="LGU72" s="361"/>
      <c r="LGV72" s="361"/>
      <c r="LGW72" s="361"/>
      <c r="LGX72" s="361"/>
      <c r="LGY72" s="361"/>
      <c r="LGZ72" s="361"/>
      <c r="LHA72" s="361"/>
      <c r="LHB72" s="361"/>
      <c r="LHC72" s="361"/>
      <c r="LHD72" s="361"/>
      <c r="LHE72" s="361"/>
      <c r="LHF72" s="361"/>
      <c r="LHG72" s="361"/>
      <c r="LHH72" s="361"/>
      <c r="LHI72" s="361"/>
      <c r="LHJ72" s="361"/>
      <c r="LHK72" s="361"/>
      <c r="LHL72" s="361"/>
      <c r="LHM72" s="361"/>
      <c r="LHN72" s="361"/>
      <c r="LHO72" s="361"/>
      <c r="LHP72" s="361"/>
      <c r="LHQ72" s="361"/>
      <c r="LHR72" s="361"/>
      <c r="LHS72" s="361"/>
      <c r="LHT72" s="361"/>
      <c r="LHU72" s="361"/>
      <c r="LHV72" s="361"/>
      <c r="LHW72" s="361"/>
      <c r="LHX72" s="361"/>
      <c r="LHY72" s="361"/>
      <c r="LHZ72" s="361"/>
      <c r="LIA72" s="361"/>
      <c r="LIB72" s="361"/>
      <c r="LIC72" s="361"/>
      <c r="LID72" s="361"/>
      <c r="LIE72" s="361"/>
      <c r="LIF72" s="361"/>
      <c r="LIG72" s="361"/>
      <c r="LIH72" s="361"/>
      <c r="LII72" s="361"/>
      <c r="LIJ72" s="361"/>
      <c r="LIK72" s="361"/>
      <c r="LIL72" s="361"/>
      <c r="LIM72" s="361"/>
      <c r="LIN72" s="361"/>
      <c r="LIO72" s="361"/>
      <c r="LIP72" s="361"/>
      <c r="LIQ72" s="361"/>
      <c r="LIR72" s="361"/>
      <c r="LIS72" s="361"/>
      <c r="LIT72" s="361"/>
      <c r="LIU72" s="361"/>
      <c r="LIV72" s="361"/>
      <c r="LIW72" s="361"/>
      <c r="LIX72" s="361"/>
      <c r="LIY72" s="361"/>
      <c r="LIZ72" s="361"/>
      <c r="LJA72" s="361"/>
      <c r="LJB72" s="361"/>
      <c r="LJC72" s="361"/>
      <c r="LJD72" s="361"/>
      <c r="LJE72" s="361"/>
      <c r="LJF72" s="361"/>
      <c r="LJG72" s="361"/>
      <c r="LJH72" s="361"/>
      <c r="LJI72" s="361"/>
      <c r="LJJ72" s="361"/>
      <c r="LJK72" s="361"/>
      <c r="LJL72" s="361"/>
      <c r="LJM72" s="361"/>
      <c r="LJN72" s="361"/>
      <c r="LJO72" s="361"/>
      <c r="LJP72" s="361"/>
      <c r="LJQ72" s="361"/>
      <c r="LJR72" s="361"/>
      <c r="LJS72" s="361"/>
      <c r="LJT72" s="361"/>
      <c r="LJU72" s="361"/>
      <c r="LJV72" s="361"/>
      <c r="LJW72" s="361"/>
      <c r="LJX72" s="361"/>
      <c r="LJY72" s="361"/>
      <c r="LJZ72" s="361"/>
      <c r="LKA72" s="361"/>
      <c r="LKB72" s="361"/>
      <c r="LKC72" s="361"/>
      <c r="LKD72" s="361"/>
      <c r="LKE72" s="361"/>
      <c r="LKF72" s="361"/>
      <c r="LKG72" s="361"/>
      <c r="LKH72" s="361"/>
      <c r="LKI72" s="361"/>
      <c r="LKJ72" s="361"/>
      <c r="LKK72" s="361"/>
      <c r="LKL72" s="361"/>
      <c r="LKM72" s="361"/>
      <c r="LKN72" s="361"/>
      <c r="LKO72" s="361"/>
      <c r="LKP72" s="361"/>
      <c r="LKQ72" s="361"/>
      <c r="LKR72" s="361"/>
      <c r="LKS72" s="361"/>
      <c r="LKT72" s="361"/>
      <c r="LKU72" s="361"/>
      <c r="LKV72" s="361"/>
      <c r="LKW72" s="361"/>
      <c r="LKX72" s="361"/>
      <c r="LKY72" s="361"/>
      <c r="LKZ72" s="361"/>
      <c r="LLA72" s="361"/>
      <c r="LLB72" s="361"/>
      <c r="LLC72" s="361"/>
      <c r="LLD72" s="361"/>
      <c r="LLE72" s="361"/>
      <c r="LLF72" s="361"/>
      <c r="LLG72" s="361"/>
      <c r="LLH72" s="361"/>
      <c r="LLI72" s="361"/>
      <c r="LLJ72" s="361"/>
      <c r="LLK72" s="361"/>
      <c r="LLL72" s="361"/>
      <c r="LLM72" s="361"/>
      <c r="LLN72" s="361"/>
      <c r="LLO72" s="361"/>
      <c r="LLP72" s="361"/>
      <c r="LLQ72" s="361"/>
      <c r="LLR72" s="361"/>
      <c r="LLS72" s="361"/>
      <c r="LLT72" s="361"/>
      <c r="LLU72" s="361"/>
      <c r="LLV72" s="361"/>
      <c r="LLW72" s="361"/>
      <c r="LLX72" s="361"/>
      <c r="LLY72" s="361"/>
      <c r="LLZ72" s="361"/>
      <c r="LMA72" s="361"/>
      <c r="LMB72" s="361"/>
      <c r="LMC72" s="361"/>
      <c r="LMD72" s="361"/>
      <c r="LME72" s="361"/>
      <c r="LMF72" s="361"/>
      <c r="LMG72" s="361"/>
      <c r="LMH72" s="361"/>
      <c r="LMI72" s="361"/>
      <c r="LMJ72" s="361"/>
      <c r="LMK72" s="361"/>
      <c r="LML72" s="361"/>
      <c r="LMM72" s="361"/>
      <c r="LMN72" s="361"/>
      <c r="LMO72" s="361"/>
      <c r="LMP72" s="361"/>
      <c r="LMQ72" s="361"/>
      <c r="LMR72" s="361"/>
      <c r="LMS72" s="361"/>
      <c r="LMT72" s="361"/>
      <c r="LMU72" s="361"/>
      <c r="LMV72" s="361"/>
      <c r="LMW72" s="361"/>
      <c r="LMX72" s="361"/>
      <c r="LMY72" s="361"/>
      <c r="LMZ72" s="361"/>
      <c r="LNA72" s="361"/>
      <c r="LNB72" s="361"/>
      <c r="LNC72" s="361"/>
      <c r="LND72" s="361"/>
      <c r="LNE72" s="361"/>
      <c r="LNF72" s="361"/>
      <c r="LNG72" s="361"/>
      <c r="LNH72" s="361"/>
      <c r="LNI72" s="361"/>
      <c r="LNJ72" s="361"/>
      <c r="LNK72" s="361"/>
      <c r="LNL72" s="361"/>
      <c r="LNM72" s="361"/>
      <c r="LNN72" s="361"/>
      <c r="LNO72" s="361"/>
      <c r="LNP72" s="361"/>
      <c r="LNQ72" s="361"/>
      <c r="LNR72" s="361"/>
      <c r="LNS72" s="361"/>
      <c r="LNT72" s="361"/>
      <c r="LNU72" s="361"/>
      <c r="LNV72" s="361"/>
      <c r="LNW72" s="361"/>
      <c r="LNX72" s="361"/>
      <c r="LNY72" s="361"/>
      <c r="LNZ72" s="361"/>
      <c r="LOA72" s="361"/>
      <c r="LOB72" s="361"/>
      <c r="LOC72" s="361"/>
      <c r="LOD72" s="361"/>
      <c r="LOE72" s="361"/>
      <c r="LOF72" s="361"/>
      <c r="LOG72" s="361"/>
      <c r="LOH72" s="361"/>
      <c r="LOI72" s="361"/>
      <c r="LOJ72" s="361"/>
      <c r="LOK72" s="361"/>
      <c r="LOL72" s="361"/>
      <c r="LOM72" s="361"/>
      <c r="LON72" s="361"/>
      <c r="LOO72" s="361"/>
      <c r="LOP72" s="361"/>
      <c r="LOQ72" s="361"/>
      <c r="LOR72" s="361"/>
      <c r="LOS72" s="361"/>
      <c r="LOT72" s="361"/>
      <c r="LOU72" s="361"/>
      <c r="LOV72" s="361"/>
      <c r="LOW72" s="361"/>
      <c r="LOX72" s="361"/>
      <c r="LOY72" s="361"/>
      <c r="LOZ72" s="361"/>
      <c r="LPA72" s="361"/>
      <c r="LPB72" s="361"/>
      <c r="LPC72" s="361"/>
      <c r="LPD72" s="361"/>
      <c r="LPE72" s="361"/>
      <c r="LPF72" s="361"/>
      <c r="LPG72" s="361"/>
      <c r="LPH72" s="361"/>
      <c r="LPI72" s="361"/>
      <c r="LPJ72" s="361"/>
      <c r="LPK72" s="361"/>
      <c r="LPL72" s="361"/>
      <c r="LPM72" s="361"/>
      <c r="LPN72" s="361"/>
      <c r="LPO72" s="361"/>
      <c r="LPP72" s="361"/>
      <c r="LPQ72" s="361"/>
      <c r="LPR72" s="361"/>
      <c r="LPS72" s="361"/>
      <c r="LPT72" s="361"/>
      <c r="LPU72" s="361"/>
      <c r="LPV72" s="361"/>
      <c r="LPW72" s="361"/>
      <c r="LPX72" s="361"/>
      <c r="LPY72" s="361"/>
      <c r="LPZ72" s="361"/>
      <c r="LQA72" s="361"/>
      <c r="LQB72" s="361"/>
      <c r="LQC72" s="361"/>
      <c r="LQD72" s="361"/>
      <c r="LQE72" s="361"/>
      <c r="LQF72" s="361"/>
      <c r="LQG72" s="361"/>
      <c r="LQH72" s="361"/>
      <c r="LQI72" s="361"/>
      <c r="LQJ72" s="361"/>
      <c r="LQK72" s="361"/>
      <c r="LQL72" s="361"/>
      <c r="LQM72" s="361"/>
      <c r="LQN72" s="361"/>
      <c r="LQO72" s="361"/>
      <c r="LQP72" s="361"/>
      <c r="LQQ72" s="361"/>
      <c r="LQR72" s="361"/>
      <c r="LQS72" s="361"/>
      <c r="LQT72" s="361"/>
      <c r="LQU72" s="361"/>
      <c r="LQV72" s="361"/>
      <c r="LQW72" s="361"/>
      <c r="LQX72" s="361"/>
      <c r="LQY72" s="361"/>
      <c r="LQZ72" s="361"/>
      <c r="LRA72" s="361"/>
      <c r="LRB72" s="361"/>
      <c r="LRC72" s="361"/>
      <c r="LRD72" s="361"/>
      <c r="LRE72" s="361"/>
      <c r="LRF72" s="361"/>
      <c r="LRG72" s="361"/>
      <c r="LRH72" s="361"/>
      <c r="LRI72" s="361"/>
      <c r="LRJ72" s="361"/>
      <c r="LRK72" s="361"/>
      <c r="LRL72" s="361"/>
      <c r="LRM72" s="361"/>
      <c r="LRN72" s="361"/>
      <c r="LRO72" s="361"/>
      <c r="LRP72" s="361"/>
      <c r="LRQ72" s="361"/>
      <c r="LRR72" s="361"/>
      <c r="LRS72" s="361"/>
      <c r="LRT72" s="361"/>
      <c r="LRU72" s="361"/>
      <c r="LRV72" s="361"/>
      <c r="LRW72" s="361"/>
      <c r="LRX72" s="361"/>
      <c r="LRY72" s="361"/>
      <c r="LRZ72" s="361"/>
      <c r="LSA72" s="361"/>
      <c r="LSB72" s="361"/>
      <c r="LSC72" s="361"/>
      <c r="LSD72" s="361"/>
      <c r="LSE72" s="361"/>
      <c r="LSF72" s="361"/>
      <c r="LSG72" s="361"/>
      <c r="LSH72" s="361"/>
      <c r="LSI72" s="361"/>
      <c r="LSJ72" s="361"/>
      <c r="LSK72" s="361"/>
      <c r="LSL72" s="361"/>
      <c r="LSM72" s="361"/>
      <c r="LSN72" s="361"/>
      <c r="LSO72" s="361"/>
      <c r="LSP72" s="361"/>
      <c r="LSQ72" s="361"/>
      <c r="LSR72" s="361"/>
      <c r="LSS72" s="361"/>
      <c r="LST72" s="361"/>
      <c r="LSU72" s="361"/>
      <c r="LSV72" s="361"/>
      <c r="LSW72" s="361"/>
      <c r="LSX72" s="361"/>
      <c r="LSY72" s="361"/>
      <c r="LSZ72" s="361"/>
      <c r="LTA72" s="361"/>
      <c r="LTB72" s="361"/>
      <c r="LTC72" s="361"/>
      <c r="LTD72" s="361"/>
      <c r="LTE72" s="361"/>
      <c r="LTF72" s="361"/>
      <c r="LTG72" s="361"/>
      <c r="LTH72" s="361"/>
      <c r="LTI72" s="361"/>
      <c r="LTJ72" s="361"/>
      <c r="LTK72" s="361"/>
      <c r="LTL72" s="361"/>
      <c r="LTM72" s="361"/>
      <c r="LTN72" s="361"/>
      <c r="LTO72" s="361"/>
      <c r="LTP72" s="361"/>
      <c r="LTQ72" s="361"/>
      <c r="LTR72" s="361"/>
      <c r="LTS72" s="361"/>
      <c r="LTT72" s="361"/>
      <c r="LTU72" s="361"/>
      <c r="LTV72" s="361"/>
      <c r="LTW72" s="361"/>
      <c r="LTX72" s="361"/>
      <c r="LTY72" s="361"/>
      <c r="LTZ72" s="361"/>
      <c r="LUA72" s="361"/>
      <c r="LUB72" s="361"/>
      <c r="LUC72" s="361"/>
      <c r="LUD72" s="361"/>
      <c r="LUE72" s="361"/>
      <c r="LUF72" s="361"/>
      <c r="LUG72" s="361"/>
      <c r="LUH72" s="361"/>
      <c r="LUI72" s="361"/>
      <c r="LUJ72" s="361"/>
      <c r="LUK72" s="361"/>
      <c r="LUL72" s="361"/>
      <c r="LUM72" s="361"/>
      <c r="LUN72" s="361"/>
      <c r="LUO72" s="361"/>
      <c r="LUP72" s="361"/>
      <c r="LUQ72" s="361"/>
      <c r="LUR72" s="361"/>
      <c r="LUS72" s="361"/>
      <c r="LUT72" s="361"/>
      <c r="LUU72" s="361"/>
      <c r="LUV72" s="361"/>
      <c r="LUW72" s="361"/>
      <c r="LUX72" s="361"/>
      <c r="LUY72" s="361"/>
      <c r="LUZ72" s="361"/>
      <c r="LVA72" s="361"/>
      <c r="LVB72" s="361"/>
      <c r="LVC72" s="361"/>
      <c r="LVD72" s="361"/>
      <c r="LVE72" s="361"/>
      <c r="LVF72" s="361"/>
      <c r="LVG72" s="361"/>
      <c r="LVH72" s="361"/>
      <c r="LVI72" s="361"/>
      <c r="LVJ72" s="361"/>
      <c r="LVK72" s="361"/>
      <c r="LVL72" s="361"/>
      <c r="LVM72" s="361"/>
      <c r="LVN72" s="361"/>
      <c r="LVO72" s="361"/>
      <c r="LVP72" s="361"/>
      <c r="LVQ72" s="361"/>
      <c r="LVR72" s="361"/>
      <c r="LVS72" s="361"/>
      <c r="LVT72" s="361"/>
      <c r="LVU72" s="361"/>
      <c r="LVV72" s="361"/>
      <c r="LVW72" s="361"/>
      <c r="LVX72" s="361"/>
      <c r="LVY72" s="361"/>
      <c r="LVZ72" s="361"/>
      <c r="LWA72" s="361"/>
      <c r="LWB72" s="361"/>
      <c r="LWC72" s="361"/>
      <c r="LWD72" s="361"/>
      <c r="LWE72" s="361"/>
      <c r="LWF72" s="361"/>
      <c r="LWG72" s="361"/>
      <c r="LWH72" s="361"/>
      <c r="LWI72" s="361"/>
      <c r="LWJ72" s="361"/>
      <c r="LWK72" s="361"/>
      <c r="LWL72" s="361"/>
      <c r="LWM72" s="361"/>
      <c r="LWN72" s="361"/>
      <c r="LWO72" s="361"/>
      <c r="LWP72" s="361"/>
      <c r="LWQ72" s="361"/>
      <c r="LWR72" s="361"/>
      <c r="LWS72" s="361"/>
      <c r="LWT72" s="361"/>
      <c r="LWU72" s="361"/>
      <c r="LWV72" s="361"/>
      <c r="LWW72" s="361"/>
      <c r="LWX72" s="361"/>
      <c r="LWY72" s="361"/>
      <c r="LWZ72" s="361"/>
      <c r="LXA72" s="361"/>
      <c r="LXB72" s="361"/>
      <c r="LXC72" s="361"/>
      <c r="LXD72" s="361"/>
      <c r="LXE72" s="361"/>
      <c r="LXF72" s="361"/>
      <c r="LXG72" s="361"/>
      <c r="LXH72" s="361"/>
      <c r="LXI72" s="361"/>
      <c r="LXJ72" s="361"/>
      <c r="LXK72" s="361"/>
      <c r="LXL72" s="361"/>
      <c r="LXM72" s="361"/>
      <c r="LXN72" s="361"/>
      <c r="LXO72" s="361"/>
      <c r="LXP72" s="361"/>
      <c r="LXQ72" s="361"/>
      <c r="LXR72" s="361"/>
      <c r="LXS72" s="361"/>
      <c r="LXT72" s="361"/>
      <c r="LXU72" s="361"/>
      <c r="LXV72" s="361"/>
      <c r="LXW72" s="361"/>
      <c r="LXX72" s="361"/>
      <c r="LXY72" s="361"/>
      <c r="LXZ72" s="361"/>
      <c r="LYA72" s="361"/>
      <c r="LYB72" s="361"/>
      <c r="LYC72" s="361"/>
      <c r="LYD72" s="361"/>
      <c r="LYE72" s="361"/>
      <c r="LYF72" s="361"/>
      <c r="LYG72" s="361"/>
      <c r="LYH72" s="361"/>
      <c r="LYI72" s="361"/>
      <c r="LYJ72" s="361"/>
      <c r="LYK72" s="361"/>
      <c r="LYL72" s="361"/>
      <c r="LYM72" s="361"/>
      <c r="LYN72" s="361"/>
      <c r="LYO72" s="361"/>
      <c r="LYP72" s="361"/>
      <c r="LYQ72" s="361"/>
      <c r="LYR72" s="361"/>
      <c r="LYS72" s="361"/>
      <c r="LYT72" s="361"/>
      <c r="LYU72" s="361"/>
      <c r="LYV72" s="361"/>
      <c r="LYW72" s="361"/>
      <c r="LYX72" s="361"/>
      <c r="LYY72" s="361"/>
      <c r="LYZ72" s="361"/>
      <c r="LZA72" s="361"/>
      <c r="LZB72" s="361"/>
      <c r="LZC72" s="361"/>
      <c r="LZD72" s="361"/>
      <c r="LZE72" s="361"/>
      <c r="LZF72" s="361"/>
      <c r="LZG72" s="361"/>
      <c r="LZH72" s="361"/>
      <c r="LZI72" s="361"/>
      <c r="LZJ72" s="361"/>
      <c r="LZK72" s="361"/>
      <c r="LZL72" s="361"/>
      <c r="LZM72" s="361"/>
      <c r="LZN72" s="361"/>
      <c r="LZO72" s="361"/>
      <c r="LZP72" s="361"/>
      <c r="LZQ72" s="361"/>
      <c r="LZR72" s="361"/>
      <c r="LZS72" s="361"/>
      <c r="LZT72" s="361"/>
      <c r="LZU72" s="361"/>
      <c r="LZV72" s="361"/>
      <c r="LZW72" s="361"/>
      <c r="LZX72" s="361"/>
      <c r="LZY72" s="361"/>
      <c r="LZZ72" s="361"/>
      <c r="MAA72" s="361"/>
      <c r="MAB72" s="361"/>
      <c r="MAC72" s="361"/>
      <c r="MAD72" s="361"/>
      <c r="MAE72" s="361"/>
      <c r="MAF72" s="361"/>
      <c r="MAG72" s="361"/>
      <c r="MAH72" s="361"/>
      <c r="MAI72" s="361"/>
      <c r="MAJ72" s="361"/>
      <c r="MAK72" s="361"/>
      <c r="MAL72" s="361"/>
      <c r="MAM72" s="361"/>
      <c r="MAN72" s="361"/>
      <c r="MAO72" s="361"/>
      <c r="MAP72" s="361"/>
      <c r="MAQ72" s="361"/>
      <c r="MAR72" s="361"/>
      <c r="MAS72" s="361"/>
      <c r="MAT72" s="361"/>
      <c r="MAU72" s="361"/>
      <c r="MAV72" s="361"/>
      <c r="MAW72" s="361"/>
      <c r="MAX72" s="361"/>
      <c r="MAY72" s="361"/>
      <c r="MAZ72" s="361"/>
      <c r="MBA72" s="361"/>
      <c r="MBB72" s="361"/>
      <c r="MBC72" s="361"/>
      <c r="MBD72" s="361"/>
      <c r="MBE72" s="361"/>
      <c r="MBF72" s="361"/>
      <c r="MBG72" s="361"/>
      <c r="MBH72" s="361"/>
      <c r="MBI72" s="361"/>
      <c r="MBJ72" s="361"/>
      <c r="MBK72" s="361"/>
      <c r="MBL72" s="361"/>
      <c r="MBM72" s="361"/>
      <c r="MBN72" s="361"/>
      <c r="MBO72" s="361"/>
      <c r="MBP72" s="361"/>
      <c r="MBQ72" s="361"/>
      <c r="MBR72" s="361"/>
      <c r="MBS72" s="361"/>
      <c r="MBT72" s="361"/>
      <c r="MBU72" s="361"/>
      <c r="MBV72" s="361"/>
      <c r="MBW72" s="361"/>
      <c r="MBX72" s="361"/>
      <c r="MBY72" s="361"/>
      <c r="MBZ72" s="361"/>
      <c r="MCA72" s="361"/>
      <c r="MCB72" s="361"/>
      <c r="MCC72" s="361"/>
      <c r="MCD72" s="361"/>
      <c r="MCE72" s="361"/>
      <c r="MCF72" s="361"/>
      <c r="MCG72" s="361"/>
      <c r="MCH72" s="361"/>
      <c r="MCI72" s="361"/>
      <c r="MCJ72" s="361"/>
      <c r="MCK72" s="361"/>
      <c r="MCL72" s="361"/>
      <c r="MCM72" s="361"/>
      <c r="MCN72" s="361"/>
      <c r="MCO72" s="361"/>
      <c r="MCP72" s="361"/>
      <c r="MCQ72" s="361"/>
      <c r="MCR72" s="361"/>
      <c r="MCS72" s="361"/>
      <c r="MCT72" s="361"/>
      <c r="MCU72" s="361"/>
      <c r="MCV72" s="361"/>
      <c r="MCW72" s="361"/>
      <c r="MCX72" s="361"/>
      <c r="MCY72" s="361"/>
      <c r="MCZ72" s="361"/>
      <c r="MDA72" s="361"/>
      <c r="MDB72" s="361"/>
      <c r="MDC72" s="361"/>
      <c r="MDD72" s="361"/>
      <c r="MDE72" s="361"/>
      <c r="MDF72" s="361"/>
      <c r="MDG72" s="361"/>
      <c r="MDH72" s="361"/>
      <c r="MDI72" s="361"/>
      <c r="MDJ72" s="361"/>
      <c r="MDK72" s="361"/>
      <c r="MDL72" s="361"/>
      <c r="MDM72" s="361"/>
      <c r="MDN72" s="361"/>
      <c r="MDO72" s="361"/>
      <c r="MDP72" s="361"/>
      <c r="MDQ72" s="361"/>
      <c r="MDR72" s="361"/>
      <c r="MDS72" s="361"/>
      <c r="MDT72" s="361"/>
      <c r="MDU72" s="361"/>
      <c r="MDV72" s="361"/>
      <c r="MDW72" s="361"/>
      <c r="MDX72" s="361"/>
      <c r="MDY72" s="361"/>
      <c r="MDZ72" s="361"/>
      <c r="MEA72" s="361"/>
      <c r="MEB72" s="361"/>
      <c r="MEC72" s="361"/>
      <c r="MED72" s="361"/>
      <c r="MEE72" s="361"/>
      <c r="MEF72" s="361"/>
      <c r="MEG72" s="361"/>
      <c r="MEH72" s="361"/>
      <c r="MEI72" s="361"/>
      <c r="MEJ72" s="361"/>
      <c r="MEK72" s="361"/>
      <c r="MEL72" s="361"/>
      <c r="MEM72" s="361"/>
      <c r="MEN72" s="361"/>
      <c r="MEO72" s="361"/>
      <c r="MEP72" s="361"/>
      <c r="MEQ72" s="361"/>
      <c r="MER72" s="361"/>
      <c r="MES72" s="361"/>
      <c r="MET72" s="361"/>
      <c r="MEU72" s="361"/>
      <c r="MEV72" s="361"/>
      <c r="MEW72" s="361"/>
      <c r="MEX72" s="361"/>
      <c r="MEY72" s="361"/>
      <c r="MEZ72" s="361"/>
      <c r="MFA72" s="361"/>
      <c r="MFB72" s="361"/>
      <c r="MFC72" s="361"/>
      <c r="MFD72" s="361"/>
      <c r="MFE72" s="361"/>
      <c r="MFF72" s="361"/>
      <c r="MFG72" s="361"/>
      <c r="MFH72" s="361"/>
      <c r="MFI72" s="361"/>
      <c r="MFJ72" s="361"/>
      <c r="MFK72" s="361"/>
      <c r="MFL72" s="361"/>
      <c r="MFM72" s="361"/>
      <c r="MFN72" s="361"/>
      <c r="MFO72" s="361"/>
      <c r="MFP72" s="361"/>
      <c r="MFQ72" s="361"/>
      <c r="MFR72" s="361"/>
      <c r="MFS72" s="361"/>
      <c r="MFT72" s="361"/>
      <c r="MFU72" s="361"/>
      <c r="MFV72" s="361"/>
      <c r="MFW72" s="361"/>
      <c r="MFX72" s="361"/>
      <c r="MFY72" s="361"/>
      <c r="MFZ72" s="361"/>
      <c r="MGA72" s="361"/>
      <c r="MGB72" s="361"/>
      <c r="MGC72" s="361"/>
      <c r="MGD72" s="361"/>
      <c r="MGE72" s="361"/>
      <c r="MGF72" s="361"/>
      <c r="MGG72" s="361"/>
      <c r="MGH72" s="361"/>
      <c r="MGI72" s="361"/>
      <c r="MGJ72" s="361"/>
      <c r="MGK72" s="361"/>
      <c r="MGL72" s="361"/>
      <c r="MGM72" s="361"/>
      <c r="MGN72" s="361"/>
      <c r="MGO72" s="361"/>
      <c r="MGP72" s="361"/>
      <c r="MGQ72" s="361"/>
      <c r="MGR72" s="361"/>
      <c r="MGS72" s="361"/>
      <c r="MGT72" s="361"/>
      <c r="MGU72" s="361"/>
      <c r="MGV72" s="361"/>
      <c r="MGW72" s="361"/>
      <c r="MGX72" s="361"/>
      <c r="MGY72" s="361"/>
      <c r="MGZ72" s="361"/>
      <c r="MHA72" s="361"/>
      <c r="MHB72" s="361"/>
      <c r="MHC72" s="361"/>
      <c r="MHD72" s="361"/>
      <c r="MHE72" s="361"/>
      <c r="MHF72" s="361"/>
      <c r="MHG72" s="361"/>
      <c r="MHH72" s="361"/>
      <c r="MHI72" s="361"/>
      <c r="MHJ72" s="361"/>
      <c r="MHK72" s="361"/>
      <c r="MHL72" s="361"/>
      <c r="MHM72" s="361"/>
      <c r="MHN72" s="361"/>
      <c r="MHO72" s="361"/>
      <c r="MHP72" s="361"/>
      <c r="MHQ72" s="361"/>
      <c r="MHR72" s="361"/>
      <c r="MHS72" s="361"/>
      <c r="MHT72" s="361"/>
      <c r="MHU72" s="361"/>
      <c r="MHV72" s="361"/>
      <c r="MHW72" s="361"/>
      <c r="MHX72" s="361"/>
      <c r="MHY72" s="361"/>
      <c r="MHZ72" s="361"/>
      <c r="MIA72" s="361"/>
      <c r="MIB72" s="361"/>
      <c r="MIC72" s="361"/>
      <c r="MID72" s="361"/>
      <c r="MIE72" s="361"/>
      <c r="MIF72" s="361"/>
      <c r="MIG72" s="361"/>
      <c r="MIH72" s="361"/>
      <c r="MII72" s="361"/>
      <c r="MIJ72" s="361"/>
      <c r="MIK72" s="361"/>
      <c r="MIL72" s="361"/>
      <c r="MIM72" s="361"/>
      <c r="MIN72" s="361"/>
      <c r="MIO72" s="361"/>
      <c r="MIP72" s="361"/>
      <c r="MIQ72" s="361"/>
      <c r="MIR72" s="361"/>
      <c r="MIS72" s="361"/>
      <c r="MIT72" s="361"/>
      <c r="MIU72" s="361"/>
      <c r="MIV72" s="361"/>
      <c r="MIW72" s="361"/>
      <c r="MIX72" s="361"/>
      <c r="MIY72" s="361"/>
      <c r="MIZ72" s="361"/>
      <c r="MJA72" s="361"/>
      <c r="MJB72" s="361"/>
      <c r="MJC72" s="361"/>
      <c r="MJD72" s="361"/>
      <c r="MJE72" s="361"/>
      <c r="MJF72" s="361"/>
      <c r="MJG72" s="361"/>
      <c r="MJH72" s="361"/>
      <c r="MJI72" s="361"/>
      <c r="MJJ72" s="361"/>
      <c r="MJK72" s="361"/>
      <c r="MJL72" s="361"/>
      <c r="MJM72" s="361"/>
      <c r="MJN72" s="361"/>
      <c r="MJO72" s="361"/>
      <c r="MJP72" s="361"/>
      <c r="MJQ72" s="361"/>
      <c r="MJR72" s="361"/>
      <c r="MJS72" s="361"/>
      <c r="MJT72" s="361"/>
      <c r="MJU72" s="361"/>
      <c r="MJV72" s="361"/>
      <c r="MJW72" s="361"/>
      <c r="MJX72" s="361"/>
      <c r="MJY72" s="361"/>
      <c r="MJZ72" s="361"/>
      <c r="MKA72" s="361"/>
      <c r="MKB72" s="361"/>
      <c r="MKC72" s="361"/>
      <c r="MKD72" s="361"/>
      <c r="MKE72" s="361"/>
      <c r="MKF72" s="361"/>
      <c r="MKG72" s="361"/>
      <c r="MKH72" s="361"/>
      <c r="MKI72" s="361"/>
      <c r="MKJ72" s="361"/>
      <c r="MKK72" s="361"/>
      <c r="MKL72" s="361"/>
      <c r="MKM72" s="361"/>
      <c r="MKN72" s="361"/>
      <c r="MKO72" s="361"/>
      <c r="MKP72" s="361"/>
      <c r="MKQ72" s="361"/>
      <c r="MKR72" s="361"/>
      <c r="MKS72" s="361"/>
      <c r="MKT72" s="361"/>
      <c r="MKU72" s="361"/>
      <c r="MKV72" s="361"/>
      <c r="MKW72" s="361"/>
      <c r="MKX72" s="361"/>
      <c r="MKY72" s="361"/>
      <c r="MKZ72" s="361"/>
      <c r="MLA72" s="361"/>
      <c r="MLB72" s="361"/>
      <c r="MLC72" s="361"/>
      <c r="MLD72" s="361"/>
      <c r="MLE72" s="361"/>
      <c r="MLF72" s="361"/>
      <c r="MLG72" s="361"/>
      <c r="MLH72" s="361"/>
      <c r="MLI72" s="361"/>
      <c r="MLJ72" s="361"/>
      <c r="MLK72" s="361"/>
      <c r="MLL72" s="361"/>
      <c r="MLM72" s="361"/>
      <c r="MLN72" s="361"/>
      <c r="MLO72" s="361"/>
      <c r="MLP72" s="361"/>
      <c r="MLQ72" s="361"/>
      <c r="MLR72" s="361"/>
      <c r="MLS72" s="361"/>
      <c r="MLT72" s="361"/>
      <c r="MLU72" s="361"/>
      <c r="MLV72" s="361"/>
      <c r="MLW72" s="361"/>
      <c r="MLX72" s="361"/>
      <c r="MLY72" s="361"/>
      <c r="MLZ72" s="361"/>
      <c r="MMA72" s="361"/>
      <c r="MMB72" s="361"/>
      <c r="MMC72" s="361"/>
      <c r="MMD72" s="361"/>
      <c r="MME72" s="361"/>
      <c r="MMF72" s="361"/>
      <c r="MMG72" s="361"/>
      <c r="MMH72" s="361"/>
      <c r="MMI72" s="361"/>
      <c r="MMJ72" s="361"/>
      <c r="MMK72" s="361"/>
      <c r="MML72" s="361"/>
      <c r="MMM72" s="361"/>
      <c r="MMN72" s="361"/>
      <c r="MMO72" s="361"/>
      <c r="MMP72" s="361"/>
      <c r="MMQ72" s="361"/>
      <c r="MMR72" s="361"/>
      <c r="MMS72" s="361"/>
      <c r="MMT72" s="361"/>
      <c r="MMU72" s="361"/>
      <c r="MMV72" s="361"/>
      <c r="MMW72" s="361"/>
      <c r="MMX72" s="361"/>
      <c r="MMY72" s="361"/>
      <c r="MMZ72" s="361"/>
      <c r="MNA72" s="361"/>
      <c r="MNB72" s="361"/>
      <c r="MNC72" s="361"/>
      <c r="MND72" s="361"/>
      <c r="MNE72" s="361"/>
      <c r="MNF72" s="361"/>
      <c r="MNG72" s="361"/>
      <c r="MNH72" s="361"/>
      <c r="MNI72" s="361"/>
      <c r="MNJ72" s="361"/>
      <c r="MNK72" s="361"/>
      <c r="MNL72" s="361"/>
      <c r="MNM72" s="361"/>
      <c r="MNN72" s="361"/>
      <c r="MNO72" s="361"/>
      <c r="MNP72" s="361"/>
      <c r="MNQ72" s="361"/>
      <c r="MNR72" s="361"/>
      <c r="MNS72" s="361"/>
      <c r="MNT72" s="361"/>
      <c r="MNU72" s="361"/>
      <c r="MNV72" s="361"/>
      <c r="MNW72" s="361"/>
      <c r="MNX72" s="361"/>
      <c r="MNY72" s="361"/>
      <c r="MNZ72" s="361"/>
      <c r="MOA72" s="361"/>
      <c r="MOB72" s="361"/>
      <c r="MOC72" s="361"/>
      <c r="MOD72" s="361"/>
      <c r="MOE72" s="361"/>
      <c r="MOF72" s="361"/>
      <c r="MOG72" s="361"/>
      <c r="MOH72" s="361"/>
      <c r="MOI72" s="361"/>
      <c r="MOJ72" s="361"/>
      <c r="MOK72" s="361"/>
      <c r="MOL72" s="361"/>
      <c r="MOM72" s="361"/>
      <c r="MON72" s="361"/>
      <c r="MOO72" s="361"/>
      <c r="MOP72" s="361"/>
      <c r="MOQ72" s="361"/>
      <c r="MOR72" s="361"/>
      <c r="MOS72" s="361"/>
      <c r="MOT72" s="361"/>
      <c r="MOU72" s="361"/>
      <c r="MOV72" s="361"/>
      <c r="MOW72" s="361"/>
      <c r="MOX72" s="361"/>
      <c r="MOY72" s="361"/>
      <c r="MOZ72" s="361"/>
      <c r="MPA72" s="361"/>
      <c r="MPB72" s="361"/>
      <c r="MPC72" s="361"/>
      <c r="MPD72" s="361"/>
      <c r="MPE72" s="361"/>
      <c r="MPF72" s="361"/>
      <c r="MPG72" s="361"/>
      <c r="MPH72" s="361"/>
      <c r="MPI72" s="361"/>
      <c r="MPJ72" s="361"/>
      <c r="MPK72" s="361"/>
      <c r="MPL72" s="361"/>
      <c r="MPM72" s="361"/>
      <c r="MPN72" s="361"/>
      <c r="MPO72" s="361"/>
      <c r="MPP72" s="361"/>
      <c r="MPQ72" s="361"/>
      <c r="MPR72" s="361"/>
      <c r="MPS72" s="361"/>
      <c r="MPT72" s="361"/>
      <c r="MPU72" s="361"/>
      <c r="MPV72" s="361"/>
      <c r="MPW72" s="361"/>
      <c r="MPX72" s="361"/>
      <c r="MPY72" s="361"/>
      <c r="MPZ72" s="361"/>
      <c r="MQA72" s="361"/>
      <c r="MQB72" s="361"/>
      <c r="MQC72" s="361"/>
      <c r="MQD72" s="361"/>
      <c r="MQE72" s="361"/>
      <c r="MQF72" s="361"/>
      <c r="MQG72" s="361"/>
      <c r="MQH72" s="361"/>
      <c r="MQI72" s="361"/>
      <c r="MQJ72" s="361"/>
      <c r="MQK72" s="361"/>
      <c r="MQL72" s="361"/>
      <c r="MQM72" s="361"/>
      <c r="MQN72" s="361"/>
      <c r="MQO72" s="361"/>
      <c r="MQP72" s="361"/>
      <c r="MQQ72" s="361"/>
      <c r="MQR72" s="361"/>
      <c r="MQS72" s="361"/>
      <c r="MQT72" s="361"/>
      <c r="MQU72" s="361"/>
      <c r="MQV72" s="361"/>
      <c r="MQW72" s="361"/>
      <c r="MQX72" s="361"/>
      <c r="MQY72" s="361"/>
      <c r="MQZ72" s="361"/>
      <c r="MRA72" s="361"/>
      <c r="MRB72" s="361"/>
      <c r="MRC72" s="361"/>
      <c r="MRD72" s="361"/>
      <c r="MRE72" s="361"/>
      <c r="MRF72" s="361"/>
      <c r="MRG72" s="361"/>
      <c r="MRH72" s="361"/>
      <c r="MRI72" s="361"/>
      <c r="MRJ72" s="361"/>
      <c r="MRK72" s="361"/>
      <c r="MRL72" s="361"/>
      <c r="MRM72" s="361"/>
      <c r="MRN72" s="361"/>
      <c r="MRO72" s="361"/>
      <c r="MRP72" s="361"/>
      <c r="MRQ72" s="361"/>
      <c r="MRR72" s="361"/>
      <c r="MRS72" s="361"/>
      <c r="MRT72" s="361"/>
      <c r="MRU72" s="361"/>
      <c r="MRV72" s="361"/>
      <c r="MRW72" s="361"/>
      <c r="MRX72" s="361"/>
      <c r="MRY72" s="361"/>
      <c r="MRZ72" s="361"/>
      <c r="MSA72" s="361"/>
      <c r="MSB72" s="361"/>
      <c r="MSC72" s="361"/>
      <c r="MSD72" s="361"/>
      <c r="MSE72" s="361"/>
      <c r="MSF72" s="361"/>
      <c r="MSG72" s="361"/>
      <c r="MSH72" s="361"/>
      <c r="MSI72" s="361"/>
      <c r="MSJ72" s="361"/>
      <c r="MSK72" s="361"/>
      <c r="MSL72" s="361"/>
      <c r="MSM72" s="361"/>
      <c r="MSN72" s="361"/>
      <c r="MSO72" s="361"/>
      <c r="MSP72" s="361"/>
      <c r="MSQ72" s="361"/>
      <c r="MSR72" s="361"/>
      <c r="MSS72" s="361"/>
      <c r="MST72" s="361"/>
      <c r="MSU72" s="361"/>
      <c r="MSV72" s="361"/>
      <c r="MSW72" s="361"/>
      <c r="MSX72" s="361"/>
      <c r="MSY72" s="361"/>
      <c r="MSZ72" s="361"/>
      <c r="MTA72" s="361"/>
      <c r="MTB72" s="361"/>
      <c r="MTC72" s="361"/>
      <c r="MTD72" s="361"/>
      <c r="MTE72" s="361"/>
      <c r="MTF72" s="361"/>
      <c r="MTG72" s="361"/>
      <c r="MTH72" s="361"/>
      <c r="MTI72" s="361"/>
      <c r="MTJ72" s="361"/>
      <c r="MTK72" s="361"/>
      <c r="MTL72" s="361"/>
      <c r="MTM72" s="361"/>
      <c r="MTN72" s="361"/>
      <c r="MTO72" s="361"/>
      <c r="MTP72" s="361"/>
      <c r="MTQ72" s="361"/>
      <c r="MTR72" s="361"/>
      <c r="MTS72" s="361"/>
      <c r="MTT72" s="361"/>
      <c r="MTU72" s="361"/>
      <c r="MTV72" s="361"/>
      <c r="MTW72" s="361"/>
      <c r="MTX72" s="361"/>
      <c r="MTY72" s="361"/>
      <c r="MTZ72" s="361"/>
      <c r="MUA72" s="361"/>
      <c r="MUB72" s="361"/>
      <c r="MUC72" s="361"/>
      <c r="MUD72" s="361"/>
      <c r="MUE72" s="361"/>
      <c r="MUF72" s="361"/>
      <c r="MUG72" s="361"/>
      <c r="MUH72" s="361"/>
      <c r="MUI72" s="361"/>
      <c r="MUJ72" s="361"/>
      <c r="MUK72" s="361"/>
      <c r="MUL72" s="361"/>
      <c r="MUM72" s="361"/>
      <c r="MUN72" s="361"/>
      <c r="MUO72" s="361"/>
      <c r="MUP72" s="361"/>
      <c r="MUQ72" s="361"/>
      <c r="MUR72" s="361"/>
      <c r="MUS72" s="361"/>
      <c r="MUT72" s="361"/>
      <c r="MUU72" s="361"/>
      <c r="MUV72" s="361"/>
      <c r="MUW72" s="361"/>
      <c r="MUX72" s="361"/>
      <c r="MUY72" s="361"/>
      <c r="MUZ72" s="361"/>
      <c r="MVA72" s="361"/>
      <c r="MVB72" s="361"/>
      <c r="MVC72" s="361"/>
      <c r="MVD72" s="361"/>
      <c r="MVE72" s="361"/>
      <c r="MVF72" s="361"/>
      <c r="MVG72" s="361"/>
      <c r="MVH72" s="361"/>
      <c r="MVI72" s="361"/>
      <c r="MVJ72" s="361"/>
      <c r="MVK72" s="361"/>
      <c r="MVL72" s="361"/>
      <c r="MVM72" s="361"/>
      <c r="MVN72" s="361"/>
      <c r="MVO72" s="361"/>
      <c r="MVP72" s="361"/>
      <c r="MVQ72" s="361"/>
      <c r="MVR72" s="361"/>
      <c r="MVS72" s="361"/>
      <c r="MVT72" s="361"/>
      <c r="MVU72" s="361"/>
      <c r="MVV72" s="361"/>
      <c r="MVW72" s="361"/>
      <c r="MVX72" s="361"/>
      <c r="MVY72" s="361"/>
      <c r="MVZ72" s="361"/>
      <c r="MWA72" s="361"/>
      <c r="MWB72" s="361"/>
      <c r="MWC72" s="361"/>
      <c r="MWD72" s="361"/>
      <c r="MWE72" s="361"/>
      <c r="MWF72" s="361"/>
      <c r="MWG72" s="361"/>
      <c r="MWH72" s="361"/>
      <c r="MWI72" s="361"/>
      <c r="MWJ72" s="361"/>
      <c r="MWK72" s="361"/>
      <c r="MWL72" s="361"/>
      <c r="MWM72" s="361"/>
      <c r="MWN72" s="361"/>
      <c r="MWO72" s="361"/>
      <c r="MWP72" s="361"/>
      <c r="MWQ72" s="361"/>
      <c r="MWR72" s="361"/>
      <c r="MWS72" s="361"/>
      <c r="MWT72" s="361"/>
      <c r="MWU72" s="361"/>
      <c r="MWV72" s="361"/>
      <c r="MWW72" s="361"/>
      <c r="MWX72" s="361"/>
      <c r="MWY72" s="361"/>
      <c r="MWZ72" s="361"/>
      <c r="MXA72" s="361"/>
      <c r="MXB72" s="361"/>
      <c r="MXC72" s="361"/>
      <c r="MXD72" s="361"/>
      <c r="MXE72" s="361"/>
      <c r="MXF72" s="361"/>
      <c r="MXG72" s="361"/>
      <c r="MXH72" s="361"/>
      <c r="MXI72" s="361"/>
      <c r="MXJ72" s="361"/>
      <c r="MXK72" s="361"/>
      <c r="MXL72" s="361"/>
      <c r="MXM72" s="361"/>
      <c r="MXN72" s="361"/>
      <c r="MXO72" s="361"/>
      <c r="MXP72" s="361"/>
      <c r="MXQ72" s="361"/>
      <c r="MXR72" s="361"/>
      <c r="MXS72" s="361"/>
      <c r="MXT72" s="361"/>
      <c r="MXU72" s="361"/>
      <c r="MXV72" s="361"/>
      <c r="MXW72" s="361"/>
      <c r="MXX72" s="361"/>
      <c r="MXY72" s="361"/>
      <c r="MXZ72" s="361"/>
      <c r="MYA72" s="361"/>
      <c r="MYB72" s="361"/>
      <c r="MYC72" s="361"/>
      <c r="MYD72" s="361"/>
      <c r="MYE72" s="361"/>
      <c r="MYF72" s="361"/>
      <c r="MYG72" s="361"/>
      <c r="MYH72" s="361"/>
      <c r="MYI72" s="361"/>
      <c r="MYJ72" s="361"/>
      <c r="MYK72" s="361"/>
      <c r="MYL72" s="361"/>
      <c r="MYM72" s="361"/>
      <c r="MYN72" s="361"/>
      <c r="MYO72" s="361"/>
      <c r="MYP72" s="361"/>
      <c r="MYQ72" s="361"/>
      <c r="MYR72" s="361"/>
      <c r="MYS72" s="361"/>
      <c r="MYT72" s="361"/>
      <c r="MYU72" s="361"/>
      <c r="MYV72" s="361"/>
      <c r="MYW72" s="361"/>
      <c r="MYX72" s="361"/>
      <c r="MYY72" s="361"/>
      <c r="MYZ72" s="361"/>
      <c r="MZA72" s="361"/>
      <c r="MZB72" s="361"/>
      <c r="MZC72" s="361"/>
      <c r="MZD72" s="361"/>
      <c r="MZE72" s="361"/>
      <c r="MZF72" s="361"/>
      <c r="MZG72" s="361"/>
      <c r="MZH72" s="361"/>
      <c r="MZI72" s="361"/>
      <c r="MZJ72" s="361"/>
      <c r="MZK72" s="361"/>
      <c r="MZL72" s="361"/>
      <c r="MZM72" s="361"/>
      <c r="MZN72" s="361"/>
      <c r="MZO72" s="361"/>
      <c r="MZP72" s="361"/>
      <c r="MZQ72" s="361"/>
      <c r="MZR72" s="361"/>
      <c r="MZS72" s="361"/>
      <c r="MZT72" s="361"/>
      <c r="MZU72" s="361"/>
      <c r="MZV72" s="361"/>
      <c r="MZW72" s="361"/>
      <c r="MZX72" s="361"/>
      <c r="MZY72" s="361"/>
      <c r="MZZ72" s="361"/>
      <c r="NAA72" s="361"/>
      <c r="NAB72" s="361"/>
      <c r="NAC72" s="361"/>
      <c r="NAD72" s="361"/>
      <c r="NAE72" s="361"/>
      <c r="NAF72" s="361"/>
      <c r="NAG72" s="361"/>
      <c r="NAH72" s="361"/>
      <c r="NAI72" s="361"/>
      <c r="NAJ72" s="361"/>
      <c r="NAK72" s="361"/>
      <c r="NAL72" s="361"/>
      <c r="NAM72" s="361"/>
      <c r="NAN72" s="361"/>
      <c r="NAO72" s="361"/>
      <c r="NAP72" s="361"/>
      <c r="NAQ72" s="361"/>
      <c r="NAR72" s="361"/>
      <c r="NAS72" s="361"/>
      <c r="NAT72" s="361"/>
      <c r="NAU72" s="361"/>
      <c r="NAV72" s="361"/>
      <c r="NAW72" s="361"/>
      <c r="NAX72" s="361"/>
      <c r="NAY72" s="361"/>
      <c r="NAZ72" s="361"/>
      <c r="NBA72" s="361"/>
      <c r="NBB72" s="361"/>
      <c r="NBC72" s="361"/>
      <c r="NBD72" s="361"/>
      <c r="NBE72" s="361"/>
      <c r="NBF72" s="361"/>
      <c r="NBG72" s="361"/>
      <c r="NBH72" s="361"/>
      <c r="NBI72" s="361"/>
      <c r="NBJ72" s="361"/>
      <c r="NBK72" s="361"/>
      <c r="NBL72" s="361"/>
      <c r="NBM72" s="361"/>
      <c r="NBN72" s="361"/>
      <c r="NBO72" s="361"/>
      <c r="NBP72" s="361"/>
      <c r="NBQ72" s="361"/>
      <c r="NBR72" s="361"/>
      <c r="NBS72" s="361"/>
      <c r="NBT72" s="361"/>
      <c r="NBU72" s="361"/>
      <c r="NBV72" s="361"/>
      <c r="NBW72" s="361"/>
      <c r="NBX72" s="361"/>
      <c r="NBY72" s="361"/>
      <c r="NBZ72" s="361"/>
      <c r="NCA72" s="361"/>
      <c r="NCB72" s="361"/>
      <c r="NCC72" s="361"/>
      <c r="NCD72" s="361"/>
      <c r="NCE72" s="361"/>
      <c r="NCF72" s="361"/>
      <c r="NCG72" s="361"/>
      <c r="NCH72" s="361"/>
      <c r="NCI72" s="361"/>
      <c r="NCJ72" s="361"/>
      <c r="NCK72" s="361"/>
      <c r="NCL72" s="361"/>
      <c r="NCM72" s="361"/>
      <c r="NCN72" s="361"/>
      <c r="NCO72" s="361"/>
      <c r="NCP72" s="361"/>
      <c r="NCQ72" s="361"/>
      <c r="NCR72" s="361"/>
      <c r="NCS72" s="361"/>
      <c r="NCT72" s="361"/>
      <c r="NCU72" s="361"/>
      <c r="NCV72" s="361"/>
      <c r="NCW72" s="361"/>
      <c r="NCX72" s="361"/>
      <c r="NCY72" s="361"/>
      <c r="NCZ72" s="361"/>
      <c r="NDA72" s="361"/>
      <c r="NDB72" s="361"/>
      <c r="NDC72" s="361"/>
      <c r="NDD72" s="361"/>
      <c r="NDE72" s="361"/>
      <c r="NDF72" s="361"/>
      <c r="NDG72" s="361"/>
      <c r="NDH72" s="361"/>
      <c r="NDI72" s="361"/>
      <c r="NDJ72" s="361"/>
      <c r="NDK72" s="361"/>
      <c r="NDL72" s="361"/>
      <c r="NDM72" s="361"/>
      <c r="NDN72" s="361"/>
      <c r="NDO72" s="361"/>
      <c r="NDP72" s="361"/>
      <c r="NDQ72" s="361"/>
      <c r="NDR72" s="361"/>
      <c r="NDS72" s="361"/>
      <c r="NDT72" s="361"/>
      <c r="NDU72" s="361"/>
      <c r="NDV72" s="361"/>
      <c r="NDW72" s="361"/>
      <c r="NDX72" s="361"/>
      <c r="NDY72" s="361"/>
      <c r="NDZ72" s="361"/>
      <c r="NEA72" s="361"/>
      <c r="NEB72" s="361"/>
      <c r="NEC72" s="361"/>
      <c r="NED72" s="361"/>
      <c r="NEE72" s="361"/>
      <c r="NEF72" s="361"/>
      <c r="NEG72" s="361"/>
      <c r="NEH72" s="361"/>
      <c r="NEI72" s="361"/>
      <c r="NEJ72" s="361"/>
      <c r="NEK72" s="361"/>
      <c r="NEL72" s="361"/>
      <c r="NEM72" s="361"/>
      <c r="NEN72" s="361"/>
      <c r="NEO72" s="361"/>
      <c r="NEP72" s="361"/>
      <c r="NEQ72" s="361"/>
      <c r="NER72" s="361"/>
      <c r="NES72" s="361"/>
      <c r="NET72" s="361"/>
      <c r="NEU72" s="361"/>
      <c r="NEV72" s="361"/>
      <c r="NEW72" s="361"/>
      <c r="NEX72" s="361"/>
      <c r="NEY72" s="361"/>
      <c r="NEZ72" s="361"/>
      <c r="NFA72" s="361"/>
      <c r="NFB72" s="361"/>
      <c r="NFC72" s="361"/>
      <c r="NFD72" s="361"/>
      <c r="NFE72" s="361"/>
      <c r="NFF72" s="361"/>
      <c r="NFG72" s="361"/>
      <c r="NFH72" s="361"/>
      <c r="NFI72" s="361"/>
      <c r="NFJ72" s="361"/>
      <c r="NFK72" s="361"/>
      <c r="NFL72" s="361"/>
      <c r="NFM72" s="361"/>
      <c r="NFN72" s="361"/>
      <c r="NFO72" s="361"/>
      <c r="NFP72" s="361"/>
      <c r="NFQ72" s="361"/>
      <c r="NFR72" s="361"/>
      <c r="NFS72" s="361"/>
      <c r="NFT72" s="361"/>
      <c r="NFU72" s="361"/>
      <c r="NFV72" s="361"/>
      <c r="NFW72" s="361"/>
      <c r="NFX72" s="361"/>
      <c r="NFY72" s="361"/>
      <c r="NFZ72" s="361"/>
      <c r="NGA72" s="361"/>
      <c r="NGB72" s="361"/>
      <c r="NGC72" s="361"/>
      <c r="NGD72" s="361"/>
      <c r="NGE72" s="361"/>
      <c r="NGF72" s="361"/>
      <c r="NGG72" s="361"/>
      <c r="NGH72" s="361"/>
      <c r="NGI72" s="361"/>
      <c r="NGJ72" s="361"/>
      <c r="NGK72" s="361"/>
      <c r="NGL72" s="361"/>
      <c r="NGM72" s="361"/>
      <c r="NGN72" s="361"/>
      <c r="NGO72" s="361"/>
      <c r="NGP72" s="361"/>
      <c r="NGQ72" s="361"/>
      <c r="NGR72" s="361"/>
      <c r="NGS72" s="361"/>
      <c r="NGT72" s="361"/>
      <c r="NGU72" s="361"/>
      <c r="NGV72" s="361"/>
      <c r="NGW72" s="361"/>
      <c r="NGX72" s="361"/>
      <c r="NGY72" s="361"/>
      <c r="NGZ72" s="361"/>
      <c r="NHA72" s="361"/>
      <c r="NHB72" s="361"/>
      <c r="NHC72" s="361"/>
      <c r="NHD72" s="361"/>
      <c r="NHE72" s="361"/>
      <c r="NHF72" s="361"/>
      <c r="NHG72" s="361"/>
      <c r="NHH72" s="361"/>
      <c r="NHI72" s="361"/>
      <c r="NHJ72" s="361"/>
      <c r="NHK72" s="361"/>
      <c r="NHL72" s="361"/>
      <c r="NHM72" s="361"/>
      <c r="NHN72" s="361"/>
      <c r="NHO72" s="361"/>
      <c r="NHP72" s="361"/>
      <c r="NHQ72" s="361"/>
      <c r="NHR72" s="361"/>
      <c r="NHS72" s="361"/>
      <c r="NHT72" s="361"/>
      <c r="NHU72" s="361"/>
      <c r="NHV72" s="361"/>
      <c r="NHW72" s="361"/>
      <c r="NHX72" s="361"/>
      <c r="NHY72" s="361"/>
      <c r="NHZ72" s="361"/>
      <c r="NIA72" s="361"/>
      <c r="NIB72" s="361"/>
      <c r="NIC72" s="361"/>
      <c r="NID72" s="361"/>
      <c r="NIE72" s="361"/>
      <c r="NIF72" s="361"/>
      <c r="NIG72" s="361"/>
      <c r="NIH72" s="361"/>
      <c r="NII72" s="361"/>
      <c r="NIJ72" s="361"/>
      <c r="NIK72" s="361"/>
      <c r="NIL72" s="361"/>
      <c r="NIM72" s="361"/>
      <c r="NIN72" s="361"/>
      <c r="NIO72" s="361"/>
      <c r="NIP72" s="361"/>
      <c r="NIQ72" s="361"/>
      <c r="NIR72" s="361"/>
      <c r="NIS72" s="361"/>
      <c r="NIT72" s="361"/>
      <c r="NIU72" s="361"/>
      <c r="NIV72" s="361"/>
      <c r="NIW72" s="361"/>
      <c r="NIX72" s="361"/>
      <c r="NIY72" s="361"/>
      <c r="NIZ72" s="361"/>
      <c r="NJA72" s="361"/>
      <c r="NJB72" s="361"/>
      <c r="NJC72" s="361"/>
      <c r="NJD72" s="361"/>
      <c r="NJE72" s="361"/>
      <c r="NJF72" s="361"/>
      <c r="NJG72" s="361"/>
      <c r="NJH72" s="361"/>
      <c r="NJI72" s="361"/>
      <c r="NJJ72" s="361"/>
      <c r="NJK72" s="361"/>
      <c r="NJL72" s="361"/>
      <c r="NJM72" s="361"/>
      <c r="NJN72" s="361"/>
      <c r="NJO72" s="361"/>
      <c r="NJP72" s="361"/>
      <c r="NJQ72" s="361"/>
      <c r="NJR72" s="361"/>
      <c r="NJS72" s="361"/>
      <c r="NJT72" s="361"/>
      <c r="NJU72" s="361"/>
      <c r="NJV72" s="361"/>
      <c r="NJW72" s="361"/>
      <c r="NJX72" s="361"/>
      <c r="NJY72" s="361"/>
      <c r="NJZ72" s="361"/>
      <c r="NKA72" s="361"/>
      <c r="NKB72" s="361"/>
      <c r="NKC72" s="361"/>
      <c r="NKD72" s="361"/>
      <c r="NKE72" s="361"/>
      <c r="NKF72" s="361"/>
      <c r="NKG72" s="361"/>
      <c r="NKH72" s="361"/>
      <c r="NKI72" s="361"/>
      <c r="NKJ72" s="361"/>
      <c r="NKK72" s="361"/>
      <c r="NKL72" s="361"/>
      <c r="NKM72" s="361"/>
      <c r="NKN72" s="361"/>
      <c r="NKO72" s="361"/>
      <c r="NKP72" s="361"/>
      <c r="NKQ72" s="361"/>
      <c r="NKR72" s="361"/>
      <c r="NKS72" s="361"/>
      <c r="NKT72" s="361"/>
      <c r="NKU72" s="361"/>
      <c r="NKV72" s="361"/>
      <c r="NKW72" s="361"/>
      <c r="NKX72" s="361"/>
      <c r="NKY72" s="361"/>
      <c r="NKZ72" s="361"/>
      <c r="NLA72" s="361"/>
      <c r="NLB72" s="361"/>
      <c r="NLC72" s="361"/>
      <c r="NLD72" s="361"/>
      <c r="NLE72" s="361"/>
      <c r="NLF72" s="361"/>
      <c r="NLG72" s="361"/>
      <c r="NLH72" s="361"/>
      <c r="NLI72" s="361"/>
      <c r="NLJ72" s="361"/>
      <c r="NLK72" s="361"/>
      <c r="NLL72" s="361"/>
      <c r="NLM72" s="361"/>
      <c r="NLN72" s="361"/>
      <c r="NLO72" s="361"/>
      <c r="NLP72" s="361"/>
      <c r="NLQ72" s="361"/>
      <c r="NLR72" s="361"/>
      <c r="NLS72" s="361"/>
      <c r="NLT72" s="361"/>
      <c r="NLU72" s="361"/>
      <c r="NLV72" s="361"/>
      <c r="NLW72" s="361"/>
      <c r="NLX72" s="361"/>
      <c r="NLY72" s="361"/>
      <c r="NLZ72" s="361"/>
      <c r="NMA72" s="361"/>
      <c r="NMB72" s="361"/>
      <c r="NMC72" s="361"/>
      <c r="NMD72" s="361"/>
      <c r="NME72" s="361"/>
      <c r="NMF72" s="361"/>
      <c r="NMG72" s="361"/>
      <c r="NMH72" s="361"/>
      <c r="NMI72" s="361"/>
      <c r="NMJ72" s="361"/>
      <c r="NMK72" s="361"/>
      <c r="NML72" s="361"/>
      <c r="NMM72" s="361"/>
      <c r="NMN72" s="361"/>
      <c r="NMO72" s="361"/>
      <c r="NMP72" s="361"/>
      <c r="NMQ72" s="361"/>
      <c r="NMR72" s="361"/>
      <c r="NMS72" s="361"/>
      <c r="NMT72" s="361"/>
      <c r="NMU72" s="361"/>
      <c r="NMV72" s="361"/>
      <c r="NMW72" s="361"/>
      <c r="NMX72" s="361"/>
      <c r="NMY72" s="361"/>
      <c r="NMZ72" s="361"/>
      <c r="NNA72" s="361"/>
      <c r="NNB72" s="361"/>
      <c r="NNC72" s="361"/>
      <c r="NND72" s="361"/>
      <c r="NNE72" s="361"/>
      <c r="NNF72" s="361"/>
      <c r="NNG72" s="361"/>
      <c r="NNH72" s="361"/>
      <c r="NNI72" s="361"/>
      <c r="NNJ72" s="361"/>
      <c r="NNK72" s="361"/>
      <c r="NNL72" s="361"/>
      <c r="NNM72" s="361"/>
      <c r="NNN72" s="361"/>
      <c r="NNO72" s="361"/>
      <c r="NNP72" s="361"/>
      <c r="NNQ72" s="361"/>
      <c r="NNR72" s="361"/>
      <c r="NNS72" s="361"/>
      <c r="NNT72" s="361"/>
      <c r="NNU72" s="361"/>
      <c r="NNV72" s="361"/>
      <c r="NNW72" s="361"/>
      <c r="NNX72" s="361"/>
      <c r="NNY72" s="361"/>
      <c r="NNZ72" s="361"/>
      <c r="NOA72" s="361"/>
      <c r="NOB72" s="361"/>
      <c r="NOC72" s="361"/>
      <c r="NOD72" s="361"/>
      <c r="NOE72" s="361"/>
      <c r="NOF72" s="361"/>
      <c r="NOG72" s="361"/>
      <c r="NOH72" s="361"/>
      <c r="NOI72" s="361"/>
      <c r="NOJ72" s="361"/>
      <c r="NOK72" s="361"/>
      <c r="NOL72" s="361"/>
      <c r="NOM72" s="361"/>
      <c r="NON72" s="361"/>
      <c r="NOO72" s="361"/>
      <c r="NOP72" s="361"/>
      <c r="NOQ72" s="361"/>
      <c r="NOR72" s="361"/>
      <c r="NOS72" s="361"/>
      <c r="NOT72" s="361"/>
      <c r="NOU72" s="361"/>
      <c r="NOV72" s="361"/>
      <c r="NOW72" s="361"/>
      <c r="NOX72" s="361"/>
      <c r="NOY72" s="361"/>
      <c r="NOZ72" s="361"/>
      <c r="NPA72" s="361"/>
      <c r="NPB72" s="361"/>
      <c r="NPC72" s="361"/>
      <c r="NPD72" s="361"/>
      <c r="NPE72" s="361"/>
      <c r="NPF72" s="361"/>
      <c r="NPG72" s="361"/>
      <c r="NPH72" s="361"/>
      <c r="NPI72" s="361"/>
      <c r="NPJ72" s="361"/>
      <c r="NPK72" s="361"/>
      <c r="NPL72" s="361"/>
      <c r="NPM72" s="361"/>
      <c r="NPN72" s="361"/>
      <c r="NPO72" s="361"/>
      <c r="NPP72" s="361"/>
      <c r="NPQ72" s="361"/>
      <c r="NPR72" s="361"/>
      <c r="NPS72" s="361"/>
      <c r="NPT72" s="361"/>
      <c r="NPU72" s="361"/>
      <c r="NPV72" s="361"/>
      <c r="NPW72" s="361"/>
      <c r="NPX72" s="361"/>
      <c r="NPY72" s="361"/>
      <c r="NPZ72" s="361"/>
      <c r="NQA72" s="361"/>
      <c r="NQB72" s="361"/>
      <c r="NQC72" s="361"/>
      <c r="NQD72" s="361"/>
      <c r="NQE72" s="361"/>
      <c r="NQF72" s="361"/>
      <c r="NQG72" s="361"/>
      <c r="NQH72" s="361"/>
      <c r="NQI72" s="361"/>
      <c r="NQJ72" s="361"/>
      <c r="NQK72" s="361"/>
      <c r="NQL72" s="361"/>
      <c r="NQM72" s="361"/>
      <c r="NQN72" s="361"/>
      <c r="NQO72" s="361"/>
      <c r="NQP72" s="361"/>
      <c r="NQQ72" s="361"/>
      <c r="NQR72" s="361"/>
      <c r="NQS72" s="361"/>
      <c r="NQT72" s="361"/>
      <c r="NQU72" s="361"/>
      <c r="NQV72" s="361"/>
      <c r="NQW72" s="361"/>
      <c r="NQX72" s="361"/>
      <c r="NQY72" s="361"/>
      <c r="NQZ72" s="361"/>
      <c r="NRA72" s="361"/>
      <c r="NRB72" s="361"/>
      <c r="NRC72" s="361"/>
      <c r="NRD72" s="361"/>
      <c r="NRE72" s="361"/>
      <c r="NRF72" s="361"/>
      <c r="NRG72" s="361"/>
      <c r="NRH72" s="361"/>
      <c r="NRI72" s="361"/>
      <c r="NRJ72" s="361"/>
      <c r="NRK72" s="361"/>
      <c r="NRL72" s="361"/>
      <c r="NRM72" s="361"/>
      <c r="NRN72" s="361"/>
      <c r="NRO72" s="361"/>
      <c r="NRP72" s="361"/>
      <c r="NRQ72" s="361"/>
      <c r="NRR72" s="361"/>
      <c r="NRS72" s="361"/>
      <c r="NRT72" s="361"/>
      <c r="NRU72" s="361"/>
      <c r="NRV72" s="361"/>
      <c r="NRW72" s="361"/>
      <c r="NRX72" s="361"/>
      <c r="NRY72" s="361"/>
      <c r="NRZ72" s="361"/>
      <c r="NSA72" s="361"/>
      <c r="NSB72" s="361"/>
      <c r="NSC72" s="361"/>
      <c r="NSD72" s="361"/>
      <c r="NSE72" s="361"/>
      <c r="NSF72" s="361"/>
      <c r="NSG72" s="361"/>
      <c r="NSH72" s="361"/>
      <c r="NSI72" s="361"/>
      <c r="NSJ72" s="361"/>
      <c r="NSK72" s="361"/>
      <c r="NSL72" s="361"/>
      <c r="NSM72" s="361"/>
      <c r="NSN72" s="361"/>
      <c r="NSO72" s="361"/>
      <c r="NSP72" s="361"/>
      <c r="NSQ72" s="361"/>
      <c r="NSR72" s="361"/>
      <c r="NSS72" s="361"/>
      <c r="NST72" s="361"/>
      <c r="NSU72" s="361"/>
      <c r="NSV72" s="361"/>
      <c r="NSW72" s="361"/>
      <c r="NSX72" s="361"/>
      <c r="NSY72" s="361"/>
      <c r="NSZ72" s="361"/>
      <c r="NTA72" s="361"/>
      <c r="NTB72" s="361"/>
      <c r="NTC72" s="361"/>
      <c r="NTD72" s="361"/>
      <c r="NTE72" s="361"/>
      <c r="NTF72" s="361"/>
      <c r="NTG72" s="361"/>
      <c r="NTH72" s="361"/>
      <c r="NTI72" s="361"/>
      <c r="NTJ72" s="361"/>
      <c r="NTK72" s="361"/>
      <c r="NTL72" s="361"/>
      <c r="NTM72" s="361"/>
      <c r="NTN72" s="361"/>
      <c r="NTO72" s="361"/>
      <c r="NTP72" s="361"/>
      <c r="NTQ72" s="361"/>
      <c r="NTR72" s="361"/>
      <c r="NTS72" s="361"/>
      <c r="NTT72" s="361"/>
      <c r="NTU72" s="361"/>
      <c r="NTV72" s="361"/>
      <c r="NTW72" s="361"/>
      <c r="NTX72" s="361"/>
      <c r="NTY72" s="361"/>
      <c r="NTZ72" s="361"/>
      <c r="NUA72" s="361"/>
      <c r="NUB72" s="361"/>
      <c r="NUC72" s="361"/>
      <c r="NUD72" s="361"/>
      <c r="NUE72" s="361"/>
      <c r="NUF72" s="361"/>
      <c r="NUG72" s="361"/>
      <c r="NUH72" s="361"/>
      <c r="NUI72" s="361"/>
      <c r="NUJ72" s="361"/>
      <c r="NUK72" s="361"/>
      <c r="NUL72" s="361"/>
      <c r="NUM72" s="361"/>
      <c r="NUN72" s="361"/>
      <c r="NUO72" s="361"/>
      <c r="NUP72" s="361"/>
      <c r="NUQ72" s="361"/>
      <c r="NUR72" s="361"/>
      <c r="NUS72" s="361"/>
      <c r="NUT72" s="361"/>
      <c r="NUU72" s="361"/>
      <c r="NUV72" s="361"/>
      <c r="NUW72" s="361"/>
      <c r="NUX72" s="361"/>
      <c r="NUY72" s="361"/>
      <c r="NUZ72" s="361"/>
      <c r="NVA72" s="361"/>
      <c r="NVB72" s="361"/>
      <c r="NVC72" s="361"/>
      <c r="NVD72" s="361"/>
      <c r="NVE72" s="361"/>
      <c r="NVF72" s="361"/>
      <c r="NVG72" s="361"/>
      <c r="NVH72" s="361"/>
      <c r="NVI72" s="361"/>
      <c r="NVJ72" s="361"/>
      <c r="NVK72" s="361"/>
      <c r="NVL72" s="361"/>
      <c r="NVM72" s="361"/>
      <c r="NVN72" s="361"/>
      <c r="NVO72" s="361"/>
      <c r="NVP72" s="361"/>
      <c r="NVQ72" s="361"/>
      <c r="NVR72" s="361"/>
      <c r="NVS72" s="361"/>
      <c r="NVT72" s="361"/>
      <c r="NVU72" s="361"/>
      <c r="NVV72" s="361"/>
      <c r="NVW72" s="361"/>
      <c r="NVX72" s="361"/>
      <c r="NVY72" s="361"/>
      <c r="NVZ72" s="361"/>
      <c r="NWA72" s="361"/>
      <c r="NWB72" s="361"/>
      <c r="NWC72" s="361"/>
      <c r="NWD72" s="361"/>
      <c r="NWE72" s="361"/>
      <c r="NWF72" s="361"/>
      <c r="NWG72" s="361"/>
      <c r="NWH72" s="361"/>
      <c r="NWI72" s="361"/>
      <c r="NWJ72" s="361"/>
      <c r="NWK72" s="361"/>
      <c r="NWL72" s="361"/>
      <c r="NWM72" s="361"/>
      <c r="NWN72" s="361"/>
      <c r="NWO72" s="361"/>
      <c r="NWP72" s="361"/>
      <c r="NWQ72" s="361"/>
      <c r="NWR72" s="361"/>
      <c r="NWS72" s="361"/>
      <c r="NWT72" s="361"/>
      <c r="NWU72" s="361"/>
      <c r="NWV72" s="361"/>
      <c r="NWW72" s="361"/>
      <c r="NWX72" s="361"/>
      <c r="NWY72" s="361"/>
      <c r="NWZ72" s="361"/>
      <c r="NXA72" s="361"/>
      <c r="NXB72" s="361"/>
      <c r="NXC72" s="361"/>
      <c r="NXD72" s="361"/>
      <c r="NXE72" s="361"/>
      <c r="NXF72" s="361"/>
      <c r="NXG72" s="361"/>
      <c r="NXH72" s="361"/>
      <c r="NXI72" s="361"/>
      <c r="NXJ72" s="361"/>
      <c r="NXK72" s="361"/>
      <c r="NXL72" s="361"/>
      <c r="NXM72" s="361"/>
      <c r="NXN72" s="361"/>
      <c r="NXO72" s="361"/>
      <c r="NXP72" s="361"/>
      <c r="NXQ72" s="361"/>
      <c r="NXR72" s="361"/>
      <c r="NXS72" s="361"/>
      <c r="NXT72" s="361"/>
      <c r="NXU72" s="361"/>
      <c r="NXV72" s="361"/>
      <c r="NXW72" s="361"/>
      <c r="NXX72" s="361"/>
      <c r="NXY72" s="361"/>
      <c r="NXZ72" s="361"/>
      <c r="NYA72" s="361"/>
      <c r="NYB72" s="361"/>
      <c r="NYC72" s="361"/>
      <c r="NYD72" s="361"/>
      <c r="NYE72" s="361"/>
      <c r="NYF72" s="361"/>
      <c r="NYG72" s="361"/>
      <c r="NYH72" s="361"/>
      <c r="NYI72" s="361"/>
      <c r="NYJ72" s="361"/>
      <c r="NYK72" s="361"/>
      <c r="NYL72" s="361"/>
      <c r="NYM72" s="361"/>
      <c r="NYN72" s="361"/>
      <c r="NYO72" s="361"/>
      <c r="NYP72" s="361"/>
      <c r="NYQ72" s="361"/>
      <c r="NYR72" s="361"/>
      <c r="NYS72" s="361"/>
      <c r="NYT72" s="361"/>
      <c r="NYU72" s="361"/>
      <c r="NYV72" s="361"/>
      <c r="NYW72" s="361"/>
      <c r="NYX72" s="361"/>
      <c r="NYY72" s="361"/>
      <c r="NYZ72" s="361"/>
      <c r="NZA72" s="361"/>
      <c r="NZB72" s="361"/>
      <c r="NZC72" s="361"/>
      <c r="NZD72" s="361"/>
      <c r="NZE72" s="361"/>
      <c r="NZF72" s="361"/>
      <c r="NZG72" s="361"/>
      <c r="NZH72" s="361"/>
      <c r="NZI72" s="361"/>
      <c r="NZJ72" s="361"/>
      <c r="NZK72" s="361"/>
      <c r="NZL72" s="361"/>
      <c r="NZM72" s="361"/>
      <c r="NZN72" s="361"/>
      <c r="NZO72" s="361"/>
      <c r="NZP72" s="361"/>
      <c r="NZQ72" s="361"/>
      <c r="NZR72" s="361"/>
      <c r="NZS72" s="361"/>
      <c r="NZT72" s="361"/>
      <c r="NZU72" s="361"/>
      <c r="NZV72" s="361"/>
      <c r="NZW72" s="361"/>
      <c r="NZX72" s="361"/>
      <c r="NZY72" s="361"/>
      <c r="NZZ72" s="361"/>
      <c r="OAA72" s="361"/>
      <c r="OAB72" s="361"/>
      <c r="OAC72" s="361"/>
      <c r="OAD72" s="361"/>
      <c r="OAE72" s="361"/>
      <c r="OAF72" s="361"/>
      <c r="OAG72" s="361"/>
      <c r="OAH72" s="361"/>
      <c r="OAI72" s="361"/>
      <c r="OAJ72" s="361"/>
      <c r="OAK72" s="361"/>
      <c r="OAL72" s="361"/>
      <c r="OAM72" s="361"/>
      <c r="OAN72" s="361"/>
      <c r="OAO72" s="361"/>
      <c r="OAP72" s="361"/>
      <c r="OAQ72" s="361"/>
      <c r="OAR72" s="361"/>
      <c r="OAS72" s="361"/>
      <c r="OAT72" s="361"/>
      <c r="OAU72" s="361"/>
      <c r="OAV72" s="361"/>
      <c r="OAW72" s="361"/>
      <c r="OAX72" s="361"/>
      <c r="OAY72" s="361"/>
      <c r="OAZ72" s="361"/>
      <c r="OBA72" s="361"/>
      <c r="OBB72" s="361"/>
      <c r="OBC72" s="361"/>
      <c r="OBD72" s="361"/>
      <c r="OBE72" s="361"/>
      <c r="OBF72" s="361"/>
      <c r="OBG72" s="361"/>
      <c r="OBH72" s="361"/>
      <c r="OBI72" s="361"/>
      <c r="OBJ72" s="361"/>
      <c r="OBK72" s="361"/>
      <c r="OBL72" s="361"/>
      <c r="OBM72" s="361"/>
      <c r="OBN72" s="361"/>
      <c r="OBO72" s="361"/>
      <c r="OBP72" s="361"/>
      <c r="OBQ72" s="361"/>
      <c r="OBR72" s="361"/>
      <c r="OBS72" s="361"/>
      <c r="OBT72" s="361"/>
      <c r="OBU72" s="361"/>
      <c r="OBV72" s="361"/>
      <c r="OBW72" s="361"/>
      <c r="OBX72" s="361"/>
      <c r="OBY72" s="361"/>
      <c r="OBZ72" s="361"/>
      <c r="OCA72" s="361"/>
      <c r="OCB72" s="361"/>
      <c r="OCC72" s="361"/>
      <c r="OCD72" s="361"/>
      <c r="OCE72" s="361"/>
      <c r="OCF72" s="361"/>
      <c r="OCG72" s="361"/>
      <c r="OCH72" s="361"/>
      <c r="OCI72" s="361"/>
      <c r="OCJ72" s="361"/>
      <c r="OCK72" s="361"/>
      <c r="OCL72" s="361"/>
      <c r="OCM72" s="361"/>
      <c r="OCN72" s="361"/>
      <c r="OCO72" s="361"/>
      <c r="OCP72" s="361"/>
      <c r="OCQ72" s="361"/>
      <c r="OCR72" s="361"/>
      <c r="OCS72" s="361"/>
      <c r="OCT72" s="361"/>
      <c r="OCU72" s="361"/>
      <c r="OCV72" s="361"/>
      <c r="OCW72" s="361"/>
      <c r="OCX72" s="361"/>
      <c r="OCY72" s="361"/>
      <c r="OCZ72" s="361"/>
      <c r="ODA72" s="361"/>
      <c r="ODB72" s="361"/>
      <c r="ODC72" s="361"/>
      <c r="ODD72" s="361"/>
      <c r="ODE72" s="361"/>
      <c r="ODF72" s="361"/>
      <c r="ODG72" s="361"/>
      <c r="ODH72" s="361"/>
      <c r="ODI72" s="361"/>
      <c r="ODJ72" s="361"/>
      <c r="ODK72" s="361"/>
      <c r="ODL72" s="361"/>
      <c r="ODM72" s="361"/>
      <c r="ODN72" s="361"/>
      <c r="ODO72" s="361"/>
      <c r="ODP72" s="361"/>
      <c r="ODQ72" s="361"/>
      <c r="ODR72" s="361"/>
      <c r="ODS72" s="361"/>
      <c r="ODT72" s="361"/>
      <c r="ODU72" s="361"/>
      <c r="ODV72" s="361"/>
      <c r="ODW72" s="361"/>
      <c r="ODX72" s="361"/>
      <c r="ODY72" s="361"/>
      <c r="ODZ72" s="361"/>
      <c r="OEA72" s="361"/>
      <c r="OEB72" s="361"/>
      <c r="OEC72" s="361"/>
      <c r="OED72" s="361"/>
      <c r="OEE72" s="361"/>
      <c r="OEF72" s="361"/>
      <c r="OEG72" s="361"/>
      <c r="OEH72" s="361"/>
      <c r="OEI72" s="361"/>
      <c r="OEJ72" s="361"/>
      <c r="OEK72" s="361"/>
      <c r="OEL72" s="361"/>
      <c r="OEM72" s="361"/>
      <c r="OEN72" s="361"/>
      <c r="OEO72" s="361"/>
      <c r="OEP72" s="361"/>
      <c r="OEQ72" s="361"/>
      <c r="OER72" s="361"/>
      <c r="OES72" s="361"/>
      <c r="OET72" s="361"/>
      <c r="OEU72" s="361"/>
      <c r="OEV72" s="361"/>
      <c r="OEW72" s="361"/>
      <c r="OEX72" s="361"/>
      <c r="OEY72" s="361"/>
      <c r="OEZ72" s="361"/>
      <c r="OFA72" s="361"/>
      <c r="OFB72" s="361"/>
      <c r="OFC72" s="361"/>
      <c r="OFD72" s="361"/>
      <c r="OFE72" s="361"/>
      <c r="OFF72" s="361"/>
      <c r="OFG72" s="361"/>
      <c r="OFH72" s="361"/>
      <c r="OFI72" s="361"/>
      <c r="OFJ72" s="361"/>
      <c r="OFK72" s="361"/>
      <c r="OFL72" s="361"/>
      <c r="OFM72" s="361"/>
      <c r="OFN72" s="361"/>
      <c r="OFO72" s="361"/>
      <c r="OFP72" s="361"/>
      <c r="OFQ72" s="361"/>
      <c r="OFR72" s="361"/>
      <c r="OFS72" s="361"/>
      <c r="OFT72" s="361"/>
      <c r="OFU72" s="361"/>
      <c r="OFV72" s="361"/>
      <c r="OFW72" s="361"/>
      <c r="OFX72" s="361"/>
      <c r="OFY72" s="361"/>
      <c r="OFZ72" s="361"/>
      <c r="OGA72" s="361"/>
      <c r="OGB72" s="361"/>
      <c r="OGC72" s="361"/>
      <c r="OGD72" s="361"/>
      <c r="OGE72" s="361"/>
      <c r="OGF72" s="361"/>
      <c r="OGG72" s="361"/>
      <c r="OGH72" s="361"/>
      <c r="OGI72" s="361"/>
      <c r="OGJ72" s="361"/>
      <c r="OGK72" s="361"/>
      <c r="OGL72" s="361"/>
      <c r="OGM72" s="361"/>
      <c r="OGN72" s="361"/>
      <c r="OGO72" s="361"/>
      <c r="OGP72" s="361"/>
      <c r="OGQ72" s="361"/>
      <c r="OGR72" s="361"/>
      <c r="OGS72" s="361"/>
      <c r="OGT72" s="361"/>
      <c r="OGU72" s="361"/>
      <c r="OGV72" s="361"/>
      <c r="OGW72" s="361"/>
      <c r="OGX72" s="361"/>
      <c r="OGY72" s="361"/>
      <c r="OGZ72" s="361"/>
      <c r="OHA72" s="361"/>
      <c r="OHB72" s="361"/>
      <c r="OHC72" s="361"/>
      <c r="OHD72" s="361"/>
      <c r="OHE72" s="361"/>
      <c r="OHF72" s="361"/>
      <c r="OHG72" s="361"/>
      <c r="OHH72" s="361"/>
      <c r="OHI72" s="361"/>
      <c r="OHJ72" s="361"/>
      <c r="OHK72" s="361"/>
      <c r="OHL72" s="361"/>
      <c r="OHM72" s="361"/>
      <c r="OHN72" s="361"/>
      <c r="OHO72" s="361"/>
      <c r="OHP72" s="361"/>
      <c r="OHQ72" s="361"/>
      <c r="OHR72" s="361"/>
      <c r="OHS72" s="361"/>
      <c r="OHT72" s="361"/>
      <c r="OHU72" s="361"/>
      <c r="OHV72" s="361"/>
      <c r="OHW72" s="361"/>
      <c r="OHX72" s="361"/>
      <c r="OHY72" s="361"/>
      <c r="OHZ72" s="361"/>
      <c r="OIA72" s="361"/>
      <c r="OIB72" s="361"/>
      <c r="OIC72" s="361"/>
      <c r="OID72" s="361"/>
      <c r="OIE72" s="361"/>
      <c r="OIF72" s="361"/>
      <c r="OIG72" s="361"/>
      <c r="OIH72" s="361"/>
      <c r="OII72" s="361"/>
      <c r="OIJ72" s="361"/>
      <c r="OIK72" s="361"/>
      <c r="OIL72" s="361"/>
      <c r="OIM72" s="361"/>
      <c r="OIN72" s="361"/>
      <c r="OIO72" s="361"/>
      <c r="OIP72" s="361"/>
      <c r="OIQ72" s="361"/>
      <c r="OIR72" s="361"/>
      <c r="OIS72" s="361"/>
      <c r="OIT72" s="361"/>
      <c r="OIU72" s="361"/>
      <c r="OIV72" s="361"/>
      <c r="OIW72" s="361"/>
      <c r="OIX72" s="361"/>
      <c r="OIY72" s="361"/>
      <c r="OIZ72" s="361"/>
      <c r="OJA72" s="361"/>
      <c r="OJB72" s="361"/>
      <c r="OJC72" s="361"/>
      <c r="OJD72" s="361"/>
      <c r="OJE72" s="361"/>
      <c r="OJF72" s="361"/>
      <c r="OJG72" s="361"/>
      <c r="OJH72" s="361"/>
      <c r="OJI72" s="361"/>
      <c r="OJJ72" s="361"/>
      <c r="OJK72" s="361"/>
      <c r="OJL72" s="361"/>
      <c r="OJM72" s="361"/>
      <c r="OJN72" s="361"/>
      <c r="OJO72" s="361"/>
      <c r="OJP72" s="361"/>
      <c r="OJQ72" s="361"/>
      <c r="OJR72" s="361"/>
      <c r="OJS72" s="361"/>
      <c r="OJT72" s="361"/>
      <c r="OJU72" s="361"/>
      <c r="OJV72" s="361"/>
      <c r="OJW72" s="361"/>
      <c r="OJX72" s="361"/>
      <c r="OJY72" s="361"/>
      <c r="OJZ72" s="361"/>
      <c r="OKA72" s="361"/>
      <c r="OKB72" s="361"/>
      <c r="OKC72" s="361"/>
      <c r="OKD72" s="361"/>
      <c r="OKE72" s="361"/>
      <c r="OKF72" s="361"/>
      <c r="OKG72" s="361"/>
      <c r="OKH72" s="361"/>
      <c r="OKI72" s="361"/>
      <c r="OKJ72" s="361"/>
      <c r="OKK72" s="361"/>
      <c r="OKL72" s="361"/>
      <c r="OKM72" s="361"/>
      <c r="OKN72" s="361"/>
      <c r="OKO72" s="361"/>
      <c r="OKP72" s="361"/>
      <c r="OKQ72" s="361"/>
      <c r="OKR72" s="361"/>
      <c r="OKS72" s="361"/>
      <c r="OKT72" s="361"/>
      <c r="OKU72" s="361"/>
      <c r="OKV72" s="361"/>
      <c r="OKW72" s="361"/>
      <c r="OKX72" s="361"/>
      <c r="OKY72" s="361"/>
      <c r="OKZ72" s="361"/>
      <c r="OLA72" s="361"/>
      <c r="OLB72" s="361"/>
      <c r="OLC72" s="361"/>
      <c r="OLD72" s="361"/>
      <c r="OLE72" s="361"/>
      <c r="OLF72" s="361"/>
      <c r="OLG72" s="361"/>
      <c r="OLH72" s="361"/>
      <c r="OLI72" s="361"/>
      <c r="OLJ72" s="361"/>
      <c r="OLK72" s="361"/>
      <c r="OLL72" s="361"/>
      <c r="OLM72" s="361"/>
      <c r="OLN72" s="361"/>
      <c r="OLO72" s="361"/>
      <c r="OLP72" s="361"/>
      <c r="OLQ72" s="361"/>
      <c r="OLR72" s="361"/>
      <c r="OLS72" s="361"/>
      <c r="OLT72" s="361"/>
      <c r="OLU72" s="361"/>
      <c r="OLV72" s="361"/>
      <c r="OLW72" s="361"/>
      <c r="OLX72" s="361"/>
      <c r="OLY72" s="361"/>
      <c r="OLZ72" s="361"/>
      <c r="OMA72" s="361"/>
      <c r="OMB72" s="361"/>
      <c r="OMC72" s="361"/>
      <c r="OMD72" s="361"/>
      <c r="OME72" s="361"/>
      <c r="OMF72" s="361"/>
      <c r="OMG72" s="361"/>
      <c r="OMH72" s="361"/>
      <c r="OMI72" s="361"/>
      <c r="OMJ72" s="361"/>
      <c r="OMK72" s="361"/>
      <c r="OML72" s="361"/>
      <c r="OMM72" s="361"/>
      <c r="OMN72" s="361"/>
      <c r="OMO72" s="361"/>
      <c r="OMP72" s="361"/>
      <c r="OMQ72" s="361"/>
      <c r="OMR72" s="361"/>
      <c r="OMS72" s="361"/>
      <c r="OMT72" s="361"/>
      <c r="OMU72" s="361"/>
      <c r="OMV72" s="361"/>
      <c r="OMW72" s="361"/>
      <c r="OMX72" s="361"/>
      <c r="OMY72" s="361"/>
      <c r="OMZ72" s="361"/>
      <c r="ONA72" s="361"/>
      <c r="ONB72" s="361"/>
      <c r="ONC72" s="361"/>
      <c r="OND72" s="361"/>
      <c r="ONE72" s="361"/>
      <c r="ONF72" s="361"/>
      <c r="ONG72" s="361"/>
      <c r="ONH72" s="361"/>
      <c r="ONI72" s="361"/>
      <c r="ONJ72" s="361"/>
      <c r="ONK72" s="361"/>
      <c r="ONL72" s="361"/>
      <c r="ONM72" s="361"/>
      <c r="ONN72" s="361"/>
      <c r="ONO72" s="361"/>
      <c r="ONP72" s="361"/>
      <c r="ONQ72" s="361"/>
      <c r="ONR72" s="361"/>
      <c r="ONS72" s="361"/>
      <c r="ONT72" s="361"/>
      <c r="ONU72" s="361"/>
      <c r="ONV72" s="361"/>
      <c r="ONW72" s="361"/>
      <c r="ONX72" s="361"/>
      <c r="ONY72" s="361"/>
      <c r="ONZ72" s="361"/>
      <c r="OOA72" s="361"/>
      <c r="OOB72" s="361"/>
      <c r="OOC72" s="361"/>
      <c r="OOD72" s="361"/>
      <c r="OOE72" s="361"/>
      <c r="OOF72" s="361"/>
      <c r="OOG72" s="361"/>
      <c r="OOH72" s="361"/>
      <c r="OOI72" s="361"/>
      <c r="OOJ72" s="361"/>
      <c r="OOK72" s="361"/>
      <c r="OOL72" s="361"/>
      <c r="OOM72" s="361"/>
      <c r="OON72" s="361"/>
      <c r="OOO72" s="361"/>
      <c r="OOP72" s="361"/>
      <c r="OOQ72" s="361"/>
      <c r="OOR72" s="361"/>
      <c r="OOS72" s="361"/>
      <c r="OOT72" s="361"/>
      <c r="OOU72" s="361"/>
      <c r="OOV72" s="361"/>
      <c r="OOW72" s="361"/>
      <c r="OOX72" s="361"/>
      <c r="OOY72" s="361"/>
      <c r="OOZ72" s="361"/>
      <c r="OPA72" s="361"/>
      <c r="OPB72" s="361"/>
      <c r="OPC72" s="361"/>
      <c r="OPD72" s="361"/>
      <c r="OPE72" s="361"/>
      <c r="OPF72" s="361"/>
      <c r="OPG72" s="361"/>
      <c r="OPH72" s="361"/>
      <c r="OPI72" s="361"/>
      <c r="OPJ72" s="361"/>
      <c r="OPK72" s="361"/>
      <c r="OPL72" s="361"/>
      <c r="OPM72" s="361"/>
      <c r="OPN72" s="361"/>
      <c r="OPO72" s="361"/>
      <c r="OPP72" s="361"/>
      <c r="OPQ72" s="361"/>
      <c r="OPR72" s="361"/>
      <c r="OPS72" s="361"/>
      <c r="OPT72" s="361"/>
      <c r="OPU72" s="361"/>
      <c r="OPV72" s="361"/>
      <c r="OPW72" s="361"/>
      <c r="OPX72" s="361"/>
      <c r="OPY72" s="361"/>
      <c r="OPZ72" s="361"/>
      <c r="OQA72" s="361"/>
      <c r="OQB72" s="361"/>
      <c r="OQC72" s="361"/>
      <c r="OQD72" s="361"/>
      <c r="OQE72" s="361"/>
      <c r="OQF72" s="361"/>
      <c r="OQG72" s="361"/>
      <c r="OQH72" s="361"/>
      <c r="OQI72" s="361"/>
      <c r="OQJ72" s="361"/>
      <c r="OQK72" s="361"/>
      <c r="OQL72" s="361"/>
      <c r="OQM72" s="361"/>
      <c r="OQN72" s="361"/>
      <c r="OQO72" s="361"/>
      <c r="OQP72" s="361"/>
      <c r="OQQ72" s="361"/>
      <c r="OQR72" s="361"/>
      <c r="OQS72" s="361"/>
      <c r="OQT72" s="361"/>
      <c r="OQU72" s="361"/>
      <c r="OQV72" s="361"/>
      <c r="OQW72" s="361"/>
      <c r="OQX72" s="361"/>
      <c r="OQY72" s="361"/>
      <c r="OQZ72" s="361"/>
      <c r="ORA72" s="361"/>
      <c r="ORB72" s="361"/>
      <c r="ORC72" s="361"/>
      <c r="ORD72" s="361"/>
      <c r="ORE72" s="361"/>
      <c r="ORF72" s="361"/>
      <c r="ORG72" s="361"/>
      <c r="ORH72" s="361"/>
      <c r="ORI72" s="361"/>
      <c r="ORJ72" s="361"/>
      <c r="ORK72" s="361"/>
      <c r="ORL72" s="361"/>
      <c r="ORM72" s="361"/>
      <c r="ORN72" s="361"/>
      <c r="ORO72" s="361"/>
      <c r="ORP72" s="361"/>
      <c r="ORQ72" s="361"/>
      <c r="ORR72" s="361"/>
      <c r="ORS72" s="361"/>
      <c r="ORT72" s="361"/>
      <c r="ORU72" s="361"/>
      <c r="ORV72" s="361"/>
      <c r="ORW72" s="361"/>
      <c r="ORX72" s="361"/>
      <c r="ORY72" s="361"/>
      <c r="ORZ72" s="361"/>
      <c r="OSA72" s="361"/>
      <c r="OSB72" s="361"/>
      <c r="OSC72" s="361"/>
      <c r="OSD72" s="361"/>
      <c r="OSE72" s="361"/>
      <c r="OSF72" s="361"/>
      <c r="OSG72" s="361"/>
      <c r="OSH72" s="361"/>
      <c r="OSI72" s="361"/>
      <c r="OSJ72" s="361"/>
      <c r="OSK72" s="361"/>
      <c r="OSL72" s="361"/>
      <c r="OSM72" s="361"/>
      <c r="OSN72" s="361"/>
      <c r="OSO72" s="361"/>
      <c r="OSP72" s="361"/>
      <c r="OSQ72" s="361"/>
      <c r="OSR72" s="361"/>
      <c r="OSS72" s="361"/>
      <c r="OST72" s="361"/>
      <c r="OSU72" s="361"/>
      <c r="OSV72" s="361"/>
      <c r="OSW72" s="361"/>
      <c r="OSX72" s="361"/>
      <c r="OSY72" s="361"/>
      <c r="OSZ72" s="361"/>
      <c r="OTA72" s="361"/>
      <c r="OTB72" s="361"/>
      <c r="OTC72" s="361"/>
      <c r="OTD72" s="361"/>
      <c r="OTE72" s="361"/>
      <c r="OTF72" s="361"/>
      <c r="OTG72" s="361"/>
      <c r="OTH72" s="361"/>
      <c r="OTI72" s="361"/>
      <c r="OTJ72" s="361"/>
      <c r="OTK72" s="361"/>
      <c r="OTL72" s="361"/>
      <c r="OTM72" s="361"/>
      <c r="OTN72" s="361"/>
      <c r="OTO72" s="361"/>
      <c r="OTP72" s="361"/>
      <c r="OTQ72" s="361"/>
      <c r="OTR72" s="361"/>
      <c r="OTS72" s="361"/>
      <c r="OTT72" s="361"/>
      <c r="OTU72" s="361"/>
      <c r="OTV72" s="361"/>
      <c r="OTW72" s="361"/>
      <c r="OTX72" s="361"/>
      <c r="OTY72" s="361"/>
      <c r="OTZ72" s="361"/>
      <c r="OUA72" s="361"/>
      <c r="OUB72" s="361"/>
      <c r="OUC72" s="361"/>
      <c r="OUD72" s="361"/>
      <c r="OUE72" s="361"/>
      <c r="OUF72" s="361"/>
      <c r="OUG72" s="361"/>
      <c r="OUH72" s="361"/>
      <c r="OUI72" s="361"/>
      <c r="OUJ72" s="361"/>
      <c r="OUK72" s="361"/>
      <c r="OUL72" s="361"/>
      <c r="OUM72" s="361"/>
      <c r="OUN72" s="361"/>
      <c r="OUO72" s="361"/>
      <c r="OUP72" s="361"/>
      <c r="OUQ72" s="361"/>
      <c r="OUR72" s="361"/>
      <c r="OUS72" s="361"/>
      <c r="OUT72" s="361"/>
      <c r="OUU72" s="361"/>
      <c r="OUV72" s="361"/>
      <c r="OUW72" s="361"/>
      <c r="OUX72" s="361"/>
      <c r="OUY72" s="361"/>
      <c r="OUZ72" s="361"/>
      <c r="OVA72" s="361"/>
      <c r="OVB72" s="361"/>
      <c r="OVC72" s="361"/>
      <c r="OVD72" s="361"/>
      <c r="OVE72" s="361"/>
      <c r="OVF72" s="361"/>
      <c r="OVG72" s="361"/>
      <c r="OVH72" s="361"/>
      <c r="OVI72" s="361"/>
      <c r="OVJ72" s="361"/>
      <c r="OVK72" s="361"/>
      <c r="OVL72" s="361"/>
      <c r="OVM72" s="361"/>
      <c r="OVN72" s="361"/>
      <c r="OVO72" s="361"/>
      <c r="OVP72" s="361"/>
      <c r="OVQ72" s="361"/>
      <c r="OVR72" s="361"/>
      <c r="OVS72" s="361"/>
      <c r="OVT72" s="361"/>
      <c r="OVU72" s="361"/>
      <c r="OVV72" s="361"/>
      <c r="OVW72" s="361"/>
      <c r="OVX72" s="361"/>
      <c r="OVY72" s="361"/>
      <c r="OVZ72" s="361"/>
      <c r="OWA72" s="361"/>
      <c r="OWB72" s="361"/>
      <c r="OWC72" s="361"/>
      <c r="OWD72" s="361"/>
      <c r="OWE72" s="361"/>
      <c r="OWF72" s="361"/>
      <c r="OWG72" s="361"/>
      <c r="OWH72" s="361"/>
      <c r="OWI72" s="361"/>
      <c r="OWJ72" s="361"/>
      <c r="OWK72" s="361"/>
      <c r="OWL72" s="361"/>
      <c r="OWM72" s="361"/>
      <c r="OWN72" s="361"/>
      <c r="OWO72" s="361"/>
      <c r="OWP72" s="361"/>
      <c r="OWQ72" s="361"/>
      <c r="OWR72" s="361"/>
      <c r="OWS72" s="361"/>
      <c r="OWT72" s="361"/>
      <c r="OWU72" s="361"/>
      <c r="OWV72" s="361"/>
      <c r="OWW72" s="361"/>
      <c r="OWX72" s="361"/>
      <c r="OWY72" s="361"/>
      <c r="OWZ72" s="361"/>
      <c r="OXA72" s="361"/>
      <c r="OXB72" s="361"/>
      <c r="OXC72" s="361"/>
      <c r="OXD72" s="361"/>
      <c r="OXE72" s="361"/>
      <c r="OXF72" s="361"/>
      <c r="OXG72" s="361"/>
      <c r="OXH72" s="361"/>
      <c r="OXI72" s="361"/>
      <c r="OXJ72" s="361"/>
      <c r="OXK72" s="361"/>
      <c r="OXL72" s="361"/>
      <c r="OXM72" s="361"/>
      <c r="OXN72" s="361"/>
      <c r="OXO72" s="361"/>
      <c r="OXP72" s="361"/>
      <c r="OXQ72" s="361"/>
      <c r="OXR72" s="361"/>
      <c r="OXS72" s="361"/>
      <c r="OXT72" s="361"/>
      <c r="OXU72" s="361"/>
      <c r="OXV72" s="361"/>
      <c r="OXW72" s="361"/>
      <c r="OXX72" s="361"/>
      <c r="OXY72" s="361"/>
      <c r="OXZ72" s="361"/>
      <c r="OYA72" s="361"/>
      <c r="OYB72" s="361"/>
      <c r="OYC72" s="361"/>
      <c r="OYD72" s="361"/>
      <c r="OYE72" s="361"/>
      <c r="OYF72" s="361"/>
      <c r="OYG72" s="361"/>
      <c r="OYH72" s="361"/>
      <c r="OYI72" s="361"/>
      <c r="OYJ72" s="361"/>
      <c r="OYK72" s="361"/>
      <c r="OYL72" s="361"/>
      <c r="OYM72" s="361"/>
      <c r="OYN72" s="361"/>
      <c r="OYO72" s="361"/>
      <c r="OYP72" s="361"/>
      <c r="OYQ72" s="361"/>
      <c r="OYR72" s="361"/>
      <c r="OYS72" s="361"/>
      <c r="OYT72" s="361"/>
      <c r="OYU72" s="361"/>
      <c r="OYV72" s="361"/>
      <c r="OYW72" s="361"/>
      <c r="OYX72" s="361"/>
      <c r="OYY72" s="361"/>
      <c r="OYZ72" s="361"/>
      <c r="OZA72" s="361"/>
      <c r="OZB72" s="361"/>
      <c r="OZC72" s="361"/>
      <c r="OZD72" s="361"/>
      <c r="OZE72" s="361"/>
      <c r="OZF72" s="361"/>
      <c r="OZG72" s="361"/>
      <c r="OZH72" s="361"/>
      <c r="OZI72" s="361"/>
      <c r="OZJ72" s="361"/>
      <c r="OZK72" s="361"/>
      <c r="OZL72" s="361"/>
      <c r="OZM72" s="361"/>
      <c r="OZN72" s="361"/>
      <c r="OZO72" s="361"/>
      <c r="OZP72" s="361"/>
      <c r="OZQ72" s="361"/>
      <c r="OZR72" s="361"/>
      <c r="OZS72" s="361"/>
      <c r="OZT72" s="361"/>
      <c r="OZU72" s="361"/>
      <c r="OZV72" s="361"/>
      <c r="OZW72" s="361"/>
      <c r="OZX72" s="361"/>
      <c r="OZY72" s="361"/>
      <c r="OZZ72" s="361"/>
      <c r="PAA72" s="361"/>
      <c r="PAB72" s="361"/>
      <c r="PAC72" s="361"/>
      <c r="PAD72" s="361"/>
      <c r="PAE72" s="361"/>
      <c r="PAF72" s="361"/>
      <c r="PAG72" s="361"/>
      <c r="PAH72" s="361"/>
      <c r="PAI72" s="361"/>
      <c r="PAJ72" s="361"/>
      <c r="PAK72" s="361"/>
      <c r="PAL72" s="361"/>
      <c r="PAM72" s="361"/>
      <c r="PAN72" s="361"/>
      <c r="PAO72" s="361"/>
      <c r="PAP72" s="361"/>
      <c r="PAQ72" s="361"/>
      <c r="PAR72" s="361"/>
      <c r="PAS72" s="361"/>
      <c r="PAT72" s="361"/>
      <c r="PAU72" s="361"/>
      <c r="PAV72" s="361"/>
      <c r="PAW72" s="361"/>
      <c r="PAX72" s="361"/>
      <c r="PAY72" s="361"/>
      <c r="PAZ72" s="361"/>
      <c r="PBA72" s="361"/>
      <c r="PBB72" s="361"/>
      <c r="PBC72" s="361"/>
      <c r="PBD72" s="361"/>
      <c r="PBE72" s="361"/>
      <c r="PBF72" s="361"/>
      <c r="PBG72" s="361"/>
      <c r="PBH72" s="361"/>
      <c r="PBI72" s="361"/>
      <c r="PBJ72" s="361"/>
      <c r="PBK72" s="361"/>
      <c r="PBL72" s="361"/>
      <c r="PBM72" s="361"/>
      <c r="PBN72" s="361"/>
      <c r="PBO72" s="361"/>
      <c r="PBP72" s="361"/>
      <c r="PBQ72" s="361"/>
      <c r="PBR72" s="361"/>
      <c r="PBS72" s="361"/>
      <c r="PBT72" s="361"/>
      <c r="PBU72" s="361"/>
      <c r="PBV72" s="361"/>
      <c r="PBW72" s="361"/>
      <c r="PBX72" s="361"/>
      <c r="PBY72" s="361"/>
      <c r="PBZ72" s="361"/>
      <c r="PCA72" s="361"/>
      <c r="PCB72" s="361"/>
      <c r="PCC72" s="361"/>
      <c r="PCD72" s="361"/>
      <c r="PCE72" s="361"/>
      <c r="PCF72" s="361"/>
      <c r="PCG72" s="361"/>
      <c r="PCH72" s="361"/>
      <c r="PCI72" s="361"/>
      <c r="PCJ72" s="361"/>
      <c r="PCK72" s="361"/>
      <c r="PCL72" s="361"/>
      <c r="PCM72" s="361"/>
      <c r="PCN72" s="361"/>
      <c r="PCO72" s="361"/>
      <c r="PCP72" s="361"/>
      <c r="PCQ72" s="361"/>
      <c r="PCR72" s="361"/>
      <c r="PCS72" s="361"/>
      <c r="PCT72" s="361"/>
      <c r="PCU72" s="361"/>
      <c r="PCV72" s="361"/>
      <c r="PCW72" s="361"/>
      <c r="PCX72" s="361"/>
      <c r="PCY72" s="361"/>
      <c r="PCZ72" s="361"/>
      <c r="PDA72" s="361"/>
      <c r="PDB72" s="361"/>
      <c r="PDC72" s="361"/>
      <c r="PDD72" s="361"/>
      <c r="PDE72" s="361"/>
      <c r="PDF72" s="361"/>
      <c r="PDG72" s="361"/>
      <c r="PDH72" s="361"/>
      <c r="PDI72" s="361"/>
      <c r="PDJ72" s="361"/>
      <c r="PDK72" s="361"/>
      <c r="PDL72" s="361"/>
      <c r="PDM72" s="361"/>
      <c r="PDN72" s="361"/>
      <c r="PDO72" s="361"/>
      <c r="PDP72" s="361"/>
      <c r="PDQ72" s="361"/>
      <c r="PDR72" s="361"/>
      <c r="PDS72" s="361"/>
      <c r="PDT72" s="361"/>
      <c r="PDU72" s="361"/>
      <c r="PDV72" s="361"/>
      <c r="PDW72" s="361"/>
      <c r="PDX72" s="361"/>
      <c r="PDY72" s="361"/>
      <c r="PDZ72" s="361"/>
      <c r="PEA72" s="361"/>
      <c r="PEB72" s="361"/>
      <c r="PEC72" s="361"/>
      <c r="PED72" s="361"/>
      <c r="PEE72" s="361"/>
      <c r="PEF72" s="361"/>
      <c r="PEG72" s="361"/>
      <c r="PEH72" s="361"/>
      <c r="PEI72" s="361"/>
      <c r="PEJ72" s="361"/>
      <c r="PEK72" s="361"/>
      <c r="PEL72" s="361"/>
      <c r="PEM72" s="361"/>
      <c r="PEN72" s="361"/>
      <c r="PEO72" s="361"/>
      <c r="PEP72" s="361"/>
      <c r="PEQ72" s="361"/>
      <c r="PER72" s="361"/>
      <c r="PES72" s="361"/>
      <c r="PET72" s="361"/>
      <c r="PEU72" s="361"/>
      <c r="PEV72" s="361"/>
      <c r="PEW72" s="361"/>
      <c r="PEX72" s="361"/>
      <c r="PEY72" s="361"/>
      <c r="PEZ72" s="361"/>
      <c r="PFA72" s="361"/>
      <c r="PFB72" s="361"/>
      <c r="PFC72" s="361"/>
      <c r="PFD72" s="361"/>
      <c r="PFE72" s="361"/>
      <c r="PFF72" s="361"/>
      <c r="PFG72" s="361"/>
      <c r="PFH72" s="361"/>
      <c r="PFI72" s="361"/>
      <c r="PFJ72" s="361"/>
      <c r="PFK72" s="361"/>
      <c r="PFL72" s="361"/>
      <c r="PFM72" s="361"/>
      <c r="PFN72" s="361"/>
      <c r="PFO72" s="361"/>
      <c r="PFP72" s="361"/>
      <c r="PFQ72" s="361"/>
      <c r="PFR72" s="361"/>
      <c r="PFS72" s="361"/>
      <c r="PFT72" s="361"/>
      <c r="PFU72" s="361"/>
      <c r="PFV72" s="361"/>
      <c r="PFW72" s="361"/>
      <c r="PFX72" s="361"/>
      <c r="PFY72" s="361"/>
      <c r="PFZ72" s="361"/>
      <c r="PGA72" s="361"/>
      <c r="PGB72" s="361"/>
      <c r="PGC72" s="361"/>
      <c r="PGD72" s="361"/>
      <c r="PGE72" s="361"/>
      <c r="PGF72" s="361"/>
      <c r="PGG72" s="361"/>
      <c r="PGH72" s="361"/>
      <c r="PGI72" s="361"/>
      <c r="PGJ72" s="361"/>
      <c r="PGK72" s="361"/>
      <c r="PGL72" s="361"/>
      <c r="PGM72" s="361"/>
      <c r="PGN72" s="361"/>
      <c r="PGO72" s="361"/>
      <c r="PGP72" s="361"/>
      <c r="PGQ72" s="361"/>
      <c r="PGR72" s="361"/>
      <c r="PGS72" s="361"/>
      <c r="PGT72" s="361"/>
      <c r="PGU72" s="361"/>
      <c r="PGV72" s="361"/>
      <c r="PGW72" s="361"/>
      <c r="PGX72" s="361"/>
      <c r="PGY72" s="361"/>
      <c r="PGZ72" s="361"/>
      <c r="PHA72" s="361"/>
      <c r="PHB72" s="361"/>
      <c r="PHC72" s="361"/>
      <c r="PHD72" s="361"/>
      <c r="PHE72" s="361"/>
      <c r="PHF72" s="361"/>
      <c r="PHG72" s="361"/>
      <c r="PHH72" s="361"/>
      <c r="PHI72" s="361"/>
      <c r="PHJ72" s="361"/>
      <c r="PHK72" s="361"/>
      <c r="PHL72" s="361"/>
      <c r="PHM72" s="361"/>
      <c r="PHN72" s="361"/>
      <c r="PHO72" s="361"/>
      <c r="PHP72" s="361"/>
      <c r="PHQ72" s="361"/>
      <c r="PHR72" s="361"/>
      <c r="PHS72" s="361"/>
      <c r="PHT72" s="361"/>
      <c r="PHU72" s="361"/>
      <c r="PHV72" s="361"/>
      <c r="PHW72" s="361"/>
      <c r="PHX72" s="361"/>
      <c r="PHY72" s="361"/>
      <c r="PHZ72" s="361"/>
      <c r="PIA72" s="361"/>
      <c r="PIB72" s="361"/>
      <c r="PIC72" s="361"/>
      <c r="PID72" s="361"/>
      <c r="PIE72" s="361"/>
      <c r="PIF72" s="361"/>
      <c r="PIG72" s="361"/>
      <c r="PIH72" s="361"/>
      <c r="PII72" s="361"/>
      <c r="PIJ72" s="361"/>
      <c r="PIK72" s="361"/>
      <c r="PIL72" s="361"/>
      <c r="PIM72" s="361"/>
      <c r="PIN72" s="361"/>
      <c r="PIO72" s="361"/>
      <c r="PIP72" s="361"/>
      <c r="PIQ72" s="361"/>
      <c r="PIR72" s="361"/>
      <c r="PIS72" s="361"/>
      <c r="PIT72" s="361"/>
      <c r="PIU72" s="361"/>
      <c r="PIV72" s="361"/>
      <c r="PIW72" s="361"/>
      <c r="PIX72" s="361"/>
      <c r="PIY72" s="361"/>
      <c r="PIZ72" s="361"/>
      <c r="PJA72" s="361"/>
      <c r="PJB72" s="361"/>
      <c r="PJC72" s="361"/>
      <c r="PJD72" s="361"/>
      <c r="PJE72" s="361"/>
      <c r="PJF72" s="361"/>
      <c r="PJG72" s="361"/>
      <c r="PJH72" s="361"/>
      <c r="PJI72" s="361"/>
      <c r="PJJ72" s="361"/>
      <c r="PJK72" s="361"/>
      <c r="PJL72" s="361"/>
      <c r="PJM72" s="361"/>
      <c r="PJN72" s="361"/>
      <c r="PJO72" s="361"/>
      <c r="PJP72" s="361"/>
      <c r="PJQ72" s="361"/>
      <c r="PJR72" s="361"/>
      <c r="PJS72" s="361"/>
      <c r="PJT72" s="361"/>
      <c r="PJU72" s="361"/>
      <c r="PJV72" s="361"/>
      <c r="PJW72" s="361"/>
      <c r="PJX72" s="361"/>
      <c r="PJY72" s="361"/>
      <c r="PJZ72" s="361"/>
      <c r="PKA72" s="361"/>
      <c r="PKB72" s="361"/>
      <c r="PKC72" s="361"/>
      <c r="PKD72" s="361"/>
      <c r="PKE72" s="361"/>
      <c r="PKF72" s="361"/>
      <c r="PKG72" s="361"/>
      <c r="PKH72" s="361"/>
      <c r="PKI72" s="361"/>
      <c r="PKJ72" s="361"/>
      <c r="PKK72" s="361"/>
      <c r="PKL72" s="361"/>
      <c r="PKM72" s="361"/>
      <c r="PKN72" s="361"/>
      <c r="PKO72" s="361"/>
      <c r="PKP72" s="361"/>
      <c r="PKQ72" s="361"/>
      <c r="PKR72" s="361"/>
      <c r="PKS72" s="361"/>
      <c r="PKT72" s="361"/>
      <c r="PKU72" s="361"/>
      <c r="PKV72" s="361"/>
      <c r="PKW72" s="361"/>
      <c r="PKX72" s="361"/>
      <c r="PKY72" s="361"/>
      <c r="PKZ72" s="361"/>
      <c r="PLA72" s="361"/>
      <c r="PLB72" s="361"/>
      <c r="PLC72" s="361"/>
      <c r="PLD72" s="361"/>
      <c r="PLE72" s="361"/>
      <c r="PLF72" s="361"/>
      <c r="PLG72" s="361"/>
      <c r="PLH72" s="361"/>
      <c r="PLI72" s="361"/>
      <c r="PLJ72" s="361"/>
      <c r="PLK72" s="361"/>
      <c r="PLL72" s="361"/>
      <c r="PLM72" s="361"/>
      <c r="PLN72" s="361"/>
      <c r="PLO72" s="361"/>
      <c r="PLP72" s="361"/>
      <c r="PLQ72" s="361"/>
      <c r="PLR72" s="361"/>
      <c r="PLS72" s="361"/>
      <c r="PLT72" s="361"/>
      <c r="PLU72" s="361"/>
      <c r="PLV72" s="361"/>
      <c r="PLW72" s="361"/>
      <c r="PLX72" s="361"/>
      <c r="PLY72" s="361"/>
      <c r="PLZ72" s="361"/>
      <c r="PMA72" s="361"/>
      <c r="PMB72" s="361"/>
      <c r="PMC72" s="361"/>
      <c r="PMD72" s="361"/>
      <c r="PME72" s="361"/>
      <c r="PMF72" s="361"/>
      <c r="PMG72" s="361"/>
      <c r="PMH72" s="361"/>
      <c r="PMI72" s="361"/>
      <c r="PMJ72" s="361"/>
      <c r="PMK72" s="361"/>
      <c r="PML72" s="361"/>
      <c r="PMM72" s="361"/>
      <c r="PMN72" s="361"/>
      <c r="PMO72" s="361"/>
      <c r="PMP72" s="361"/>
      <c r="PMQ72" s="361"/>
      <c r="PMR72" s="361"/>
      <c r="PMS72" s="361"/>
      <c r="PMT72" s="361"/>
      <c r="PMU72" s="361"/>
      <c r="PMV72" s="361"/>
      <c r="PMW72" s="361"/>
      <c r="PMX72" s="361"/>
      <c r="PMY72" s="361"/>
      <c r="PMZ72" s="361"/>
      <c r="PNA72" s="361"/>
      <c r="PNB72" s="361"/>
      <c r="PNC72" s="361"/>
      <c r="PND72" s="361"/>
      <c r="PNE72" s="361"/>
      <c r="PNF72" s="361"/>
      <c r="PNG72" s="361"/>
      <c r="PNH72" s="361"/>
      <c r="PNI72" s="361"/>
      <c r="PNJ72" s="361"/>
      <c r="PNK72" s="361"/>
      <c r="PNL72" s="361"/>
      <c r="PNM72" s="361"/>
      <c r="PNN72" s="361"/>
      <c r="PNO72" s="361"/>
      <c r="PNP72" s="361"/>
      <c r="PNQ72" s="361"/>
      <c r="PNR72" s="361"/>
      <c r="PNS72" s="361"/>
      <c r="PNT72" s="361"/>
      <c r="PNU72" s="361"/>
      <c r="PNV72" s="361"/>
      <c r="PNW72" s="361"/>
      <c r="PNX72" s="361"/>
      <c r="PNY72" s="361"/>
      <c r="PNZ72" s="361"/>
      <c r="POA72" s="361"/>
      <c r="POB72" s="361"/>
      <c r="POC72" s="361"/>
      <c r="POD72" s="361"/>
      <c r="POE72" s="361"/>
      <c r="POF72" s="361"/>
      <c r="POG72" s="361"/>
      <c r="POH72" s="361"/>
      <c r="POI72" s="361"/>
      <c r="POJ72" s="361"/>
      <c r="POK72" s="361"/>
      <c r="POL72" s="361"/>
      <c r="POM72" s="361"/>
      <c r="PON72" s="361"/>
      <c r="POO72" s="361"/>
      <c r="POP72" s="361"/>
      <c r="POQ72" s="361"/>
      <c r="POR72" s="361"/>
      <c r="POS72" s="361"/>
      <c r="POT72" s="361"/>
      <c r="POU72" s="361"/>
      <c r="POV72" s="361"/>
      <c r="POW72" s="361"/>
      <c r="POX72" s="361"/>
      <c r="POY72" s="361"/>
      <c r="POZ72" s="361"/>
      <c r="PPA72" s="361"/>
      <c r="PPB72" s="361"/>
      <c r="PPC72" s="361"/>
      <c r="PPD72" s="361"/>
      <c r="PPE72" s="361"/>
      <c r="PPF72" s="361"/>
      <c r="PPG72" s="361"/>
      <c r="PPH72" s="361"/>
      <c r="PPI72" s="361"/>
      <c r="PPJ72" s="361"/>
      <c r="PPK72" s="361"/>
      <c r="PPL72" s="361"/>
      <c r="PPM72" s="361"/>
      <c r="PPN72" s="361"/>
      <c r="PPO72" s="361"/>
      <c r="PPP72" s="361"/>
      <c r="PPQ72" s="361"/>
      <c r="PPR72" s="361"/>
      <c r="PPS72" s="361"/>
      <c r="PPT72" s="361"/>
      <c r="PPU72" s="361"/>
      <c r="PPV72" s="361"/>
      <c r="PPW72" s="361"/>
      <c r="PPX72" s="361"/>
      <c r="PPY72" s="361"/>
      <c r="PPZ72" s="361"/>
      <c r="PQA72" s="361"/>
      <c r="PQB72" s="361"/>
      <c r="PQC72" s="361"/>
      <c r="PQD72" s="361"/>
      <c r="PQE72" s="361"/>
      <c r="PQF72" s="361"/>
      <c r="PQG72" s="361"/>
      <c r="PQH72" s="361"/>
      <c r="PQI72" s="361"/>
      <c r="PQJ72" s="361"/>
      <c r="PQK72" s="361"/>
      <c r="PQL72" s="361"/>
      <c r="PQM72" s="361"/>
      <c r="PQN72" s="361"/>
      <c r="PQO72" s="361"/>
      <c r="PQP72" s="361"/>
      <c r="PQQ72" s="361"/>
      <c r="PQR72" s="361"/>
      <c r="PQS72" s="361"/>
      <c r="PQT72" s="361"/>
      <c r="PQU72" s="361"/>
      <c r="PQV72" s="361"/>
      <c r="PQW72" s="361"/>
      <c r="PQX72" s="361"/>
      <c r="PQY72" s="361"/>
      <c r="PQZ72" s="361"/>
      <c r="PRA72" s="361"/>
      <c r="PRB72" s="361"/>
      <c r="PRC72" s="361"/>
      <c r="PRD72" s="361"/>
      <c r="PRE72" s="361"/>
      <c r="PRF72" s="361"/>
      <c r="PRG72" s="361"/>
      <c r="PRH72" s="361"/>
      <c r="PRI72" s="361"/>
      <c r="PRJ72" s="361"/>
      <c r="PRK72" s="361"/>
      <c r="PRL72" s="361"/>
      <c r="PRM72" s="361"/>
      <c r="PRN72" s="361"/>
      <c r="PRO72" s="361"/>
      <c r="PRP72" s="361"/>
      <c r="PRQ72" s="361"/>
      <c r="PRR72" s="361"/>
      <c r="PRS72" s="361"/>
      <c r="PRT72" s="361"/>
      <c r="PRU72" s="361"/>
      <c r="PRV72" s="361"/>
      <c r="PRW72" s="361"/>
      <c r="PRX72" s="361"/>
      <c r="PRY72" s="361"/>
      <c r="PRZ72" s="361"/>
      <c r="PSA72" s="361"/>
      <c r="PSB72" s="361"/>
      <c r="PSC72" s="361"/>
      <c r="PSD72" s="361"/>
      <c r="PSE72" s="361"/>
      <c r="PSF72" s="361"/>
      <c r="PSG72" s="361"/>
      <c r="PSH72" s="361"/>
      <c r="PSI72" s="361"/>
      <c r="PSJ72" s="361"/>
      <c r="PSK72" s="361"/>
      <c r="PSL72" s="361"/>
      <c r="PSM72" s="361"/>
      <c r="PSN72" s="361"/>
      <c r="PSO72" s="361"/>
      <c r="PSP72" s="361"/>
      <c r="PSQ72" s="361"/>
      <c r="PSR72" s="361"/>
      <c r="PSS72" s="361"/>
      <c r="PST72" s="361"/>
      <c r="PSU72" s="361"/>
      <c r="PSV72" s="361"/>
      <c r="PSW72" s="361"/>
      <c r="PSX72" s="361"/>
      <c r="PSY72" s="361"/>
      <c r="PSZ72" s="361"/>
      <c r="PTA72" s="361"/>
      <c r="PTB72" s="361"/>
      <c r="PTC72" s="361"/>
      <c r="PTD72" s="361"/>
      <c r="PTE72" s="361"/>
      <c r="PTF72" s="361"/>
      <c r="PTG72" s="361"/>
      <c r="PTH72" s="361"/>
      <c r="PTI72" s="361"/>
      <c r="PTJ72" s="361"/>
      <c r="PTK72" s="361"/>
      <c r="PTL72" s="361"/>
      <c r="PTM72" s="361"/>
      <c r="PTN72" s="361"/>
      <c r="PTO72" s="361"/>
      <c r="PTP72" s="361"/>
      <c r="PTQ72" s="361"/>
      <c r="PTR72" s="361"/>
      <c r="PTS72" s="361"/>
      <c r="PTT72" s="361"/>
      <c r="PTU72" s="361"/>
      <c r="PTV72" s="361"/>
      <c r="PTW72" s="361"/>
      <c r="PTX72" s="361"/>
      <c r="PTY72" s="361"/>
      <c r="PTZ72" s="361"/>
      <c r="PUA72" s="361"/>
      <c r="PUB72" s="361"/>
      <c r="PUC72" s="361"/>
      <c r="PUD72" s="361"/>
      <c r="PUE72" s="361"/>
      <c r="PUF72" s="361"/>
      <c r="PUG72" s="361"/>
      <c r="PUH72" s="361"/>
      <c r="PUI72" s="361"/>
      <c r="PUJ72" s="361"/>
      <c r="PUK72" s="361"/>
      <c r="PUL72" s="361"/>
      <c r="PUM72" s="361"/>
      <c r="PUN72" s="361"/>
      <c r="PUO72" s="361"/>
      <c r="PUP72" s="361"/>
      <c r="PUQ72" s="361"/>
      <c r="PUR72" s="361"/>
      <c r="PUS72" s="361"/>
      <c r="PUT72" s="361"/>
      <c r="PUU72" s="361"/>
      <c r="PUV72" s="361"/>
      <c r="PUW72" s="361"/>
      <c r="PUX72" s="361"/>
      <c r="PUY72" s="361"/>
      <c r="PUZ72" s="361"/>
      <c r="PVA72" s="361"/>
      <c r="PVB72" s="361"/>
      <c r="PVC72" s="361"/>
      <c r="PVD72" s="361"/>
      <c r="PVE72" s="361"/>
      <c r="PVF72" s="361"/>
      <c r="PVG72" s="361"/>
      <c r="PVH72" s="361"/>
      <c r="PVI72" s="361"/>
      <c r="PVJ72" s="361"/>
      <c r="PVK72" s="361"/>
      <c r="PVL72" s="361"/>
      <c r="PVM72" s="361"/>
      <c r="PVN72" s="361"/>
      <c r="PVO72" s="361"/>
      <c r="PVP72" s="361"/>
      <c r="PVQ72" s="361"/>
      <c r="PVR72" s="361"/>
      <c r="PVS72" s="361"/>
      <c r="PVT72" s="361"/>
      <c r="PVU72" s="361"/>
      <c r="PVV72" s="361"/>
      <c r="PVW72" s="361"/>
      <c r="PVX72" s="361"/>
      <c r="PVY72" s="361"/>
      <c r="PVZ72" s="361"/>
      <c r="PWA72" s="361"/>
      <c r="PWB72" s="361"/>
      <c r="PWC72" s="361"/>
      <c r="PWD72" s="361"/>
      <c r="PWE72" s="361"/>
      <c r="PWF72" s="361"/>
      <c r="PWG72" s="361"/>
      <c r="PWH72" s="361"/>
      <c r="PWI72" s="361"/>
      <c r="PWJ72" s="361"/>
      <c r="PWK72" s="361"/>
      <c r="PWL72" s="361"/>
      <c r="PWM72" s="361"/>
      <c r="PWN72" s="361"/>
      <c r="PWO72" s="361"/>
      <c r="PWP72" s="361"/>
      <c r="PWQ72" s="361"/>
      <c r="PWR72" s="361"/>
      <c r="PWS72" s="361"/>
      <c r="PWT72" s="361"/>
      <c r="PWU72" s="361"/>
      <c r="PWV72" s="361"/>
      <c r="PWW72" s="361"/>
      <c r="PWX72" s="361"/>
      <c r="PWY72" s="361"/>
      <c r="PWZ72" s="361"/>
      <c r="PXA72" s="361"/>
      <c r="PXB72" s="361"/>
      <c r="PXC72" s="361"/>
      <c r="PXD72" s="361"/>
      <c r="PXE72" s="361"/>
      <c r="PXF72" s="361"/>
      <c r="PXG72" s="361"/>
      <c r="PXH72" s="361"/>
      <c r="PXI72" s="361"/>
      <c r="PXJ72" s="361"/>
      <c r="PXK72" s="361"/>
      <c r="PXL72" s="361"/>
      <c r="PXM72" s="361"/>
      <c r="PXN72" s="361"/>
      <c r="PXO72" s="361"/>
      <c r="PXP72" s="361"/>
      <c r="PXQ72" s="361"/>
      <c r="PXR72" s="361"/>
      <c r="PXS72" s="361"/>
      <c r="PXT72" s="361"/>
      <c r="PXU72" s="361"/>
      <c r="PXV72" s="361"/>
      <c r="PXW72" s="361"/>
      <c r="PXX72" s="361"/>
      <c r="PXY72" s="361"/>
      <c r="PXZ72" s="361"/>
      <c r="PYA72" s="361"/>
      <c r="PYB72" s="361"/>
      <c r="PYC72" s="361"/>
      <c r="PYD72" s="361"/>
      <c r="PYE72" s="361"/>
      <c r="PYF72" s="361"/>
      <c r="PYG72" s="361"/>
      <c r="PYH72" s="361"/>
      <c r="PYI72" s="361"/>
      <c r="PYJ72" s="361"/>
      <c r="PYK72" s="361"/>
      <c r="PYL72" s="361"/>
      <c r="PYM72" s="361"/>
      <c r="PYN72" s="361"/>
      <c r="PYO72" s="361"/>
      <c r="PYP72" s="361"/>
      <c r="PYQ72" s="361"/>
      <c r="PYR72" s="361"/>
      <c r="PYS72" s="361"/>
      <c r="PYT72" s="361"/>
      <c r="PYU72" s="361"/>
      <c r="PYV72" s="361"/>
      <c r="PYW72" s="361"/>
      <c r="PYX72" s="361"/>
      <c r="PYY72" s="361"/>
      <c r="PYZ72" s="361"/>
      <c r="PZA72" s="361"/>
      <c r="PZB72" s="361"/>
      <c r="PZC72" s="361"/>
      <c r="PZD72" s="361"/>
      <c r="PZE72" s="361"/>
      <c r="PZF72" s="361"/>
      <c r="PZG72" s="361"/>
      <c r="PZH72" s="361"/>
      <c r="PZI72" s="361"/>
      <c r="PZJ72" s="361"/>
      <c r="PZK72" s="361"/>
      <c r="PZL72" s="361"/>
      <c r="PZM72" s="361"/>
      <c r="PZN72" s="361"/>
      <c r="PZO72" s="361"/>
      <c r="PZP72" s="361"/>
      <c r="PZQ72" s="361"/>
      <c r="PZR72" s="361"/>
      <c r="PZS72" s="361"/>
      <c r="PZT72" s="361"/>
      <c r="PZU72" s="361"/>
      <c r="PZV72" s="361"/>
      <c r="PZW72" s="361"/>
      <c r="PZX72" s="361"/>
      <c r="PZY72" s="361"/>
      <c r="PZZ72" s="361"/>
      <c r="QAA72" s="361"/>
      <c r="QAB72" s="361"/>
      <c r="QAC72" s="361"/>
      <c r="QAD72" s="361"/>
      <c r="QAE72" s="361"/>
      <c r="QAF72" s="361"/>
      <c r="QAG72" s="361"/>
      <c r="QAH72" s="361"/>
      <c r="QAI72" s="361"/>
      <c r="QAJ72" s="361"/>
      <c r="QAK72" s="361"/>
      <c r="QAL72" s="361"/>
      <c r="QAM72" s="361"/>
      <c r="QAN72" s="361"/>
      <c r="QAO72" s="361"/>
      <c r="QAP72" s="361"/>
      <c r="QAQ72" s="361"/>
      <c r="QAR72" s="361"/>
      <c r="QAS72" s="361"/>
      <c r="QAT72" s="361"/>
      <c r="QAU72" s="361"/>
      <c r="QAV72" s="361"/>
      <c r="QAW72" s="361"/>
      <c r="QAX72" s="361"/>
      <c r="QAY72" s="361"/>
      <c r="QAZ72" s="361"/>
      <c r="QBA72" s="361"/>
      <c r="QBB72" s="361"/>
      <c r="QBC72" s="361"/>
      <c r="QBD72" s="361"/>
      <c r="QBE72" s="361"/>
      <c r="QBF72" s="361"/>
      <c r="QBG72" s="361"/>
      <c r="QBH72" s="361"/>
      <c r="QBI72" s="361"/>
      <c r="QBJ72" s="361"/>
      <c r="QBK72" s="361"/>
      <c r="QBL72" s="361"/>
      <c r="QBM72" s="361"/>
      <c r="QBN72" s="361"/>
      <c r="QBO72" s="361"/>
      <c r="QBP72" s="361"/>
      <c r="QBQ72" s="361"/>
      <c r="QBR72" s="361"/>
      <c r="QBS72" s="361"/>
      <c r="QBT72" s="361"/>
      <c r="QBU72" s="361"/>
      <c r="QBV72" s="361"/>
      <c r="QBW72" s="361"/>
      <c r="QBX72" s="361"/>
      <c r="QBY72" s="361"/>
      <c r="QBZ72" s="361"/>
      <c r="QCA72" s="361"/>
      <c r="QCB72" s="361"/>
      <c r="QCC72" s="361"/>
      <c r="QCD72" s="361"/>
      <c r="QCE72" s="361"/>
      <c r="QCF72" s="361"/>
      <c r="QCG72" s="361"/>
      <c r="QCH72" s="361"/>
      <c r="QCI72" s="361"/>
      <c r="QCJ72" s="361"/>
      <c r="QCK72" s="361"/>
      <c r="QCL72" s="361"/>
      <c r="QCM72" s="361"/>
      <c r="QCN72" s="361"/>
      <c r="QCO72" s="361"/>
      <c r="QCP72" s="361"/>
      <c r="QCQ72" s="361"/>
      <c r="QCR72" s="361"/>
      <c r="QCS72" s="361"/>
      <c r="QCT72" s="361"/>
      <c r="QCU72" s="361"/>
      <c r="QCV72" s="361"/>
      <c r="QCW72" s="361"/>
      <c r="QCX72" s="361"/>
      <c r="QCY72" s="361"/>
      <c r="QCZ72" s="361"/>
      <c r="QDA72" s="361"/>
      <c r="QDB72" s="361"/>
      <c r="QDC72" s="361"/>
      <c r="QDD72" s="361"/>
      <c r="QDE72" s="361"/>
      <c r="QDF72" s="361"/>
      <c r="QDG72" s="361"/>
      <c r="QDH72" s="361"/>
      <c r="QDI72" s="361"/>
      <c r="QDJ72" s="361"/>
      <c r="QDK72" s="361"/>
      <c r="QDL72" s="361"/>
      <c r="QDM72" s="361"/>
      <c r="QDN72" s="361"/>
      <c r="QDO72" s="361"/>
      <c r="QDP72" s="361"/>
      <c r="QDQ72" s="361"/>
      <c r="QDR72" s="361"/>
      <c r="QDS72" s="361"/>
      <c r="QDT72" s="361"/>
      <c r="QDU72" s="361"/>
      <c r="QDV72" s="361"/>
      <c r="QDW72" s="361"/>
      <c r="QDX72" s="361"/>
      <c r="QDY72" s="361"/>
      <c r="QDZ72" s="361"/>
      <c r="QEA72" s="361"/>
      <c r="QEB72" s="361"/>
      <c r="QEC72" s="361"/>
      <c r="QED72" s="361"/>
      <c r="QEE72" s="361"/>
      <c r="QEF72" s="361"/>
      <c r="QEG72" s="361"/>
      <c r="QEH72" s="361"/>
      <c r="QEI72" s="361"/>
      <c r="QEJ72" s="361"/>
      <c r="QEK72" s="361"/>
      <c r="QEL72" s="361"/>
      <c r="QEM72" s="361"/>
      <c r="QEN72" s="361"/>
      <c r="QEO72" s="361"/>
      <c r="QEP72" s="361"/>
      <c r="QEQ72" s="361"/>
      <c r="QER72" s="361"/>
      <c r="QES72" s="361"/>
      <c r="QET72" s="361"/>
      <c r="QEU72" s="361"/>
      <c r="QEV72" s="361"/>
      <c r="QEW72" s="361"/>
      <c r="QEX72" s="361"/>
      <c r="QEY72" s="361"/>
      <c r="QEZ72" s="361"/>
      <c r="QFA72" s="361"/>
      <c r="QFB72" s="361"/>
      <c r="QFC72" s="361"/>
      <c r="QFD72" s="361"/>
      <c r="QFE72" s="361"/>
      <c r="QFF72" s="361"/>
      <c r="QFG72" s="361"/>
      <c r="QFH72" s="361"/>
      <c r="QFI72" s="361"/>
      <c r="QFJ72" s="361"/>
      <c r="QFK72" s="361"/>
      <c r="QFL72" s="361"/>
      <c r="QFM72" s="361"/>
      <c r="QFN72" s="361"/>
      <c r="QFO72" s="361"/>
      <c r="QFP72" s="361"/>
      <c r="QFQ72" s="361"/>
      <c r="QFR72" s="361"/>
      <c r="QFS72" s="361"/>
      <c r="QFT72" s="361"/>
      <c r="QFU72" s="361"/>
      <c r="QFV72" s="361"/>
      <c r="QFW72" s="361"/>
      <c r="QFX72" s="361"/>
      <c r="QFY72" s="361"/>
      <c r="QFZ72" s="361"/>
      <c r="QGA72" s="361"/>
      <c r="QGB72" s="361"/>
      <c r="QGC72" s="361"/>
      <c r="QGD72" s="361"/>
      <c r="QGE72" s="361"/>
      <c r="QGF72" s="361"/>
      <c r="QGG72" s="361"/>
      <c r="QGH72" s="361"/>
      <c r="QGI72" s="361"/>
      <c r="QGJ72" s="361"/>
      <c r="QGK72" s="361"/>
      <c r="QGL72" s="361"/>
      <c r="QGM72" s="361"/>
      <c r="QGN72" s="361"/>
      <c r="QGO72" s="361"/>
      <c r="QGP72" s="361"/>
      <c r="QGQ72" s="361"/>
      <c r="QGR72" s="361"/>
      <c r="QGS72" s="361"/>
      <c r="QGT72" s="361"/>
      <c r="QGU72" s="361"/>
      <c r="QGV72" s="361"/>
      <c r="QGW72" s="361"/>
      <c r="QGX72" s="361"/>
      <c r="QGY72" s="361"/>
      <c r="QGZ72" s="361"/>
      <c r="QHA72" s="361"/>
      <c r="QHB72" s="361"/>
      <c r="QHC72" s="361"/>
      <c r="QHD72" s="361"/>
      <c r="QHE72" s="361"/>
      <c r="QHF72" s="361"/>
      <c r="QHG72" s="361"/>
      <c r="QHH72" s="361"/>
      <c r="QHI72" s="361"/>
      <c r="QHJ72" s="361"/>
      <c r="QHK72" s="361"/>
      <c r="QHL72" s="361"/>
      <c r="QHM72" s="361"/>
      <c r="QHN72" s="361"/>
      <c r="QHO72" s="361"/>
      <c r="QHP72" s="361"/>
      <c r="QHQ72" s="361"/>
      <c r="QHR72" s="361"/>
      <c r="QHS72" s="361"/>
      <c r="QHT72" s="361"/>
      <c r="QHU72" s="361"/>
      <c r="QHV72" s="361"/>
      <c r="QHW72" s="361"/>
      <c r="QHX72" s="361"/>
      <c r="QHY72" s="361"/>
      <c r="QHZ72" s="361"/>
      <c r="QIA72" s="361"/>
      <c r="QIB72" s="361"/>
      <c r="QIC72" s="361"/>
      <c r="QID72" s="361"/>
      <c r="QIE72" s="361"/>
      <c r="QIF72" s="361"/>
      <c r="QIG72" s="361"/>
      <c r="QIH72" s="361"/>
      <c r="QII72" s="361"/>
      <c r="QIJ72" s="361"/>
      <c r="QIK72" s="361"/>
      <c r="QIL72" s="361"/>
      <c r="QIM72" s="361"/>
      <c r="QIN72" s="361"/>
      <c r="QIO72" s="361"/>
      <c r="QIP72" s="361"/>
      <c r="QIQ72" s="361"/>
      <c r="QIR72" s="361"/>
      <c r="QIS72" s="361"/>
      <c r="QIT72" s="361"/>
      <c r="QIU72" s="361"/>
      <c r="QIV72" s="361"/>
      <c r="QIW72" s="361"/>
      <c r="QIX72" s="361"/>
      <c r="QIY72" s="361"/>
      <c r="QIZ72" s="361"/>
      <c r="QJA72" s="361"/>
      <c r="QJB72" s="361"/>
      <c r="QJC72" s="361"/>
      <c r="QJD72" s="361"/>
      <c r="QJE72" s="361"/>
      <c r="QJF72" s="361"/>
      <c r="QJG72" s="361"/>
      <c r="QJH72" s="361"/>
      <c r="QJI72" s="361"/>
      <c r="QJJ72" s="361"/>
      <c r="QJK72" s="361"/>
      <c r="QJL72" s="361"/>
      <c r="QJM72" s="361"/>
      <c r="QJN72" s="361"/>
      <c r="QJO72" s="361"/>
      <c r="QJP72" s="361"/>
      <c r="QJQ72" s="361"/>
      <c r="QJR72" s="361"/>
      <c r="QJS72" s="361"/>
      <c r="QJT72" s="361"/>
      <c r="QJU72" s="361"/>
      <c r="QJV72" s="361"/>
      <c r="QJW72" s="361"/>
      <c r="QJX72" s="361"/>
      <c r="QJY72" s="361"/>
      <c r="QJZ72" s="361"/>
      <c r="QKA72" s="361"/>
      <c r="QKB72" s="361"/>
      <c r="QKC72" s="361"/>
      <c r="QKD72" s="361"/>
      <c r="QKE72" s="361"/>
      <c r="QKF72" s="361"/>
      <c r="QKG72" s="361"/>
      <c r="QKH72" s="361"/>
      <c r="QKI72" s="361"/>
      <c r="QKJ72" s="361"/>
      <c r="QKK72" s="361"/>
      <c r="QKL72" s="361"/>
      <c r="QKM72" s="361"/>
      <c r="QKN72" s="361"/>
      <c r="QKO72" s="361"/>
      <c r="QKP72" s="361"/>
      <c r="QKQ72" s="361"/>
      <c r="QKR72" s="361"/>
      <c r="QKS72" s="361"/>
      <c r="QKT72" s="361"/>
      <c r="QKU72" s="361"/>
      <c r="QKV72" s="361"/>
      <c r="QKW72" s="361"/>
      <c r="QKX72" s="361"/>
      <c r="QKY72" s="361"/>
      <c r="QKZ72" s="361"/>
      <c r="QLA72" s="361"/>
      <c r="QLB72" s="361"/>
      <c r="QLC72" s="361"/>
      <c r="QLD72" s="361"/>
      <c r="QLE72" s="361"/>
      <c r="QLF72" s="361"/>
      <c r="QLG72" s="361"/>
      <c r="QLH72" s="361"/>
      <c r="QLI72" s="361"/>
      <c r="QLJ72" s="361"/>
      <c r="QLK72" s="361"/>
      <c r="QLL72" s="361"/>
      <c r="QLM72" s="361"/>
      <c r="QLN72" s="361"/>
      <c r="QLO72" s="361"/>
      <c r="QLP72" s="361"/>
      <c r="QLQ72" s="361"/>
      <c r="QLR72" s="361"/>
      <c r="QLS72" s="361"/>
      <c r="QLT72" s="361"/>
      <c r="QLU72" s="361"/>
      <c r="QLV72" s="361"/>
      <c r="QLW72" s="361"/>
      <c r="QLX72" s="361"/>
      <c r="QLY72" s="361"/>
      <c r="QLZ72" s="361"/>
      <c r="QMA72" s="361"/>
      <c r="QMB72" s="361"/>
      <c r="QMC72" s="361"/>
      <c r="QMD72" s="361"/>
      <c r="QME72" s="361"/>
      <c r="QMF72" s="361"/>
      <c r="QMG72" s="361"/>
      <c r="QMH72" s="361"/>
      <c r="QMI72" s="361"/>
      <c r="QMJ72" s="361"/>
      <c r="QMK72" s="361"/>
      <c r="QML72" s="361"/>
      <c r="QMM72" s="361"/>
      <c r="QMN72" s="361"/>
      <c r="QMO72" s="361"/>
      <c r="QMP72" s="361"/>
      <c r="QMQ72" s="361"/>
      <c r="QMR72" s="361"/>
      <c r="QMS72" s="361"/>
      <c r="QMT72" s="361"/>
      <c r="QMU72" s="361"/>
      <c r="QMV72" s="361"/>
      <c r="QMW72" s="361"/>
      <c r="QMX72" s="361"/>
      <c r="QMY72" s="361"/>
      <c r="QMZ72" s="361"/>
      <c r="QNA72" s="361"/>
      <c r="QNB72" s="361"/>
      <c r="QNC72" s="361"/>
      <c r="QND72" s="361"/>
      <c r="QNE72" s="361"/>
      <c r="QNF72" s="361"/>
      <c r="QNG72" s="361"/>
      <c r="QNH72" s="361"/>
      <c r="QNI72" s="361"/>
      <c r="QNJ72" s="361"/>
      <c r="QNK72" s="361"/>
      <c r="QNL72" s="361"/>
      <c r="QNM72" s="361"/>
      <c r="QNN72" s="361"/>
      <c r="QNO72" s="361"/>
      <c r="QNP72" s="361"/>
      <c r="QNQ72" s="361"/>
      <c r="QNR72" s="361"/>
      <c r="QNS72" s="361"/>
      <c r="QNT72" s="361"/>
      <c r="QNU72" s="361"/>
      <c r="QNV72" s="361"/>
      <c r="QNW72" s="361"/>
      <c r="QNX72" s="361"/>
      <c r="QNY72" s="361"/>
      <c r="QNZ72" s="361"/>
      <c r="QOA72" s="361"/>
      <c r="QOB72" s="361"/>
      <c r="QOC72" s="361"/>
      <c r="QOD72" s="361"/>
      <c r="QOE72" s="361"/>
      <c r="QOF72" s="361"/>
      <c r="QOG72" s="361"/>
      <c r="QOH72" s="361"/>
      <c r="QOI72" s="361"/>
      <c r="QOJ72" s="361"/>
      <c r="QOK72" s="361"/>
      <c r="QOL72" s="361"/>
      <c r="QOM72" s="361"/>
      <c r="QON72" s="361"/>
      <c r="QOO72" s="361"/>
      <c r="QOP72" s="361"/>
      <c r="QOQ72" s="361"/>
      <c r="QOR72" s="361"/>
      <c r="QOS72" s="361"/>
      <c r="QOT72" s="361"/>
      <c r="QOU72" s="361"/>
      <c r="QOV72" s="361"/>
      <c r="QOW72" s="361"/>
      <c r="QOX72" s="361"/>
      <c r="QOY72" s="361"/>
      <c r="QOZ72" s="361"/>
      <c r="QPA72" s="361"/>
      <c r="QPB72" s="361"/>
      <c r="QPC72" s="361"/>
      <c r="QPD72" s="361"/>
      <c r="QPE72" s="361"/>
      <c r="QPF72" s="361"/>
      <c r="QPG72" s="361"/>
      <c r="QPH72" s="361"/>
      <c r="QPI72" s="361"/>
      <c r="QPJ72" s="361"/>
      <c r="QPK72" s="361"/>
      <c r="QPL72" s="361"/>
      <c r="QPM72" s="361"/>
      <c r="QPN72" s="361"/>
      <c r="QPO72" s="361"/>
      <c r="QPP72" s="361"/>
      <c r="QPQ72" s="361"/>
      <c r="QPR72" s="361"/>
      <c r="QPS72" s="361"/>
      <c r="QPT72" s="361"/>
      <c r="QPU72" s="361"/>
      <c r="QPV72" s="361"/>
      <c r="QPW72" s="361"/>
      <c r="QPX72" s="361"/>
      <c r="QPY72" s="361"/>
      <c r="QPZ72" s="361"/>
      <c r="QQA72" s="361"/>
      <c r="QQB72" s="361"/>
      <c r="QQC72" s="361"/>
      <c r="QQD72" s="361"/>
      <c r="QQE72" s="361"/>
      <c r="QQF72" s="361"/>
      <c r="QQG72" s="361"/>
      <c r="QQH72" s="361"/>
      <c r="QQI72" s="361"/>
      <c r="QQJ72" s="361"/>
      <c r="QQK72" s="361"/>
      <c r="QQL72" s="361"/>
      <c r="QQM72" s="361"/>
      <c r="QQN72" s="361"/>
      <c r="QQO72" s="361"/>
      <c r="QQP72" s="361"/>
      <c r="QQQ72" s="361"/>
      <c r="QQR72" s="361"/>
      <c r="QQS72" s="361"/>
      <c r="QQT72" s="361"/>
      <c r="QQU72" s="361"/>
      <c r="QQV72" s="361"/>
      <c r="QQW72" s="361"/>
      <c r="QQX72" s="361"/>
      <c r="QQY72" s="361"/>
      <c r="QQZ72" s="361"/>
      <c r="QRA72" s="361"/>
      <c r="QRB72" s="361"/>
      <c r="QRC72" s="361"/>
      <c r="QRD72" s="361"/>
      <c r="QRE72" s="361"/>
      <c r="QRF72" s="361"/>
      <c r="QRG72" s="361"/>
      <c r="QRH72" s="361"/>
      <c r="QRI72" s="361"/>
      <c r="QRJ72" s="361"/>
      <c r="QRK72" s="361"/>
      <c r="QRL72" s="361"/>
      <c r="QRM72" s="361"/>
      <c r="QRN72" s="361"/>
      <c r="QRO72" s="361"/>
      <c r="QRP72" s="361"/>
      <c r="QRQ72" s="361"/>
      <c r="QRR72" s="361"/>
      <c r="QRS72" s="361"/>
      <c r="QRT72" s="361"/>
      <c r="QRU72" s="361"/>
      <c r="QRV72" s="361"/>
      <c r="QRW72" s="361"/>
      <c r="QRX72" s="361"/>
      <c r="QRY72" s="361"/>
      <c r="QRZ72" s="361"/>
      <c r="QSA72" s="361"/>
      <c r="QSB72" s="361"/>
      <c r="QSC72" s="361"/>
      <c r="QSD72" s="361"/>
      <c r="QSE72" s="361"/>
      <c r="QSF72" s="361"/>
      <c r="QSG72" s="361"/>
      <c r="QSH72" s="361"/>
      <c r="QSI72" s="361"/>
      <c r="QSJ72" s="361"/>
      <c r="QSK72" s="361"/>
      <c r="QSL72" s="361"/>
      <c r="QSM72" s="361"/>
      <c r="QSN72" s="361"/>
      <c r="QSO72" s="361"/>
      <c r="QSP72" s="361"/>
      <c r="QSQ72" s="361"/>
      <c r="QSR72" s="361"/>
      <c r="QSS72" s="361"/>
      <c r="QST72" s="361"/>
      <c r="QSU72" s="361"/>
      <c r="QSV72" s="361"/>
      <c r="QSW72" s="361"/>
      <c r="QSX72" s="361"/>
      <c r="QSY72" s="361"/>
      <c r="QSZ72" s="361"/>
      <c r="QTA72" s="361"/>
      <c r="QTB72" s="361"/>
      <c r="QTC72" s="361"/>
      <c r="QTD72" s="361"/>
      <c r="QTE72" s="361"/>
      <c r="QTF72" s="361"/>
      <c r="QTG72" s="361"/>
      <c r="QTH72" s="361"/>
      <c r="QTI72" s="361"/>
      <c r="QTJ72" s="361"/>
      <c r="QTK72" s="361"/>
      <c r="QTL72" s="361"/>
      <c r="QTM72" s="361"/>
      <c r="QTN72" s="361"/>
      <c r="QTO72" s="361"/>
      <c r="QTP72" s="361"/>
      <c r="QTQ72" s="361"/>
      <c r="QTR72" s="361"/>
      <c r="QTS72" s="361"/>
      <c r="QTT72" s="361"/>
      <c r="QTU72" s="361"/>
      <c r="QTV72" s="361"/>
      <c r="QTW72" s="361"/>
      <c r="QTX72" s="361"/>
      <c r="QTY72" s="361"/>
      <c r="QTZ72" s="361"/>
      <c r="QUA72" s="361"/>
      <c r="QUB72" s="361"/>
      <c r="QUC72" s="361"/>
      <c r="QUD72" s="361"/>
      <c r="QUE72" s="361"/>
      <c r="QUF72" s="361"/>
      <c r="QUG72" s="361"/>
      <c r="QUH72" s="361"/>
      <c r="QUI72" s="361"/>
      <c r="QUJ72" s="361"/>
      <c r="QUK72" s="361"/>
      <c r="QUL72" s="361"/>
      <c r="QUM72" s="361"/>
      <c r="QUN72" s="361"/>
      <c r="QUO72" s="361"/>
      <c r="QUP72" s="361"/>
      <c r="QUQ72" s="361"/>
      <c r="QUR72" s="361"/>
      <c r="QUS72" s="361"/>
      <c r="QUT72" s="361"/>
      <c r="QUU72" s="361"/>
      <c r="QUV72" s="361"/>
      <c r="QUW72" s="361"/>
      <c r="QUX72" s="361"/>
      <c r="QUY72" s="361"/>
      <c r="QUZ72" s="361"/>
      <c r="QVA72" s="361"/>
      <c r="QVB72" s="361"/>
      <c r="QVC72" s="361"/>
      <c r="QVD72" s="361"/>
      <c r="QVE72" s="361"/>
      <c r="QVF72" s="361"/>
      <c r="QVG72" s="361"/>
      <c r="QVH72" s="361"/>
      <c r="QVI72" s="361"/>
      <c r="QVJ72" s="361"/>
      <c r="QVK72" s="361"/>
      <c r="QVL72" s="361"/>
      <c r="QVM72" s="361"/>
      <c r="QVN72" s="361"/>
      <c r="QVO72" s="361"/>
      <c r="QVP72" s="361"/>
      <c r="QVQ72" s="361"/>
      <c r="QVR72" s="361"/>
      <c r="QVS72" s="361"/>
      <c r="QVT72" s="361"/>
      <c r="QVU72" s="361"/>
      <c r="QVV72" s="361"/>
      <c r="QVW72" s="361"/>
      <c r="QVX72" s="361"/>
      <c r="QVY72" s="361"/>
      <c r="QVZ72" s="361"/>
      <c r="QWA72" s="361"/>
      <c r="QWB72" s="361"/>
      <c r="QWC72" s="361"/>
      <c r="QWD72" s="361"/>
      <c r="QWE72" s="361"/>
      <c r="QWF72" s="361"/>
      <c r="QWG72" s="361"/>
      <c r="QWH72" s="361"/>
      <c r="QWI72" s="361"/>
      <c r="QWJ72" s="361"/>
      <c r="QWK72" s="361"/>
      <c r="QWL72" s="361"/>
      <c r="QWM72" s="361"/>
      <c r="QWN72" s="361"/>
      <c r="QWO72" s="361"/>
      <c r="QWP72" s="361"/>
      <c r="QWQ72" s="361"/>
      <c r="QWR72" s="361"/>
      <c r="QWS72" s="361"/>
      <c r="QWT72" s="361"/>
      <c r="QWU72" s="361"/>
      <c r="QWV72" s="361"/>
      <c r="QWW72" s="361"/>
      <c r="QWX72" s="361"/>
      <c r="QWY72" s="361"/>
      <c r="QWZ72" s="361"/>
      <c r="QXA72" s="361"/>
      <c r="QXB72" s="361"/>
      <c r="QXC72" s="361"/>
      <c r="QXD72" s="361"/>
      <c r="QXE72" s="361"/>
      <c r="QXF72" s="361"/>
      <c r="QXG72" s="361"/>
      <c r="QXH72" s="361"/>
      <c r="QXI72" s="361"/>
      <c r="QXJ72" s="361"/>
      <c r="QXK72" s="361"/>
      <c r="QXL72" s="361"/>
      <c r="QXM72" s="361"/>
      <c r="QXN72" s="361"/>
      <c r="QXO72" s="361"/>
      <c r="QXP72" s="361"/>
      <c r="QXQ72" s="361"/>
      <c r="QXR72" s="361"/>
      <c r="QXS72" s="361"/>
      <c r="QXT72" s="361"/>
      <c r="QXU72" s="361"/>
      <c r="QXV72" s="361"/>
      <c r="QXW72" s="361"/>
      <c r="QXX72" s="361"/>
      <c r="QXY72" s="361"/>
      <c r="QXZ72" s="361"/>
      <c r="QYA72" s="361"/>
      <c r="QYB72" s="361"/>
      <c r="QYC72" s="361"/>
      <c r="QYD72" s="361"/>
      <c r="QYE72" s="361"/>
      <c r="QYF72" s="361"/>
      <c r="QYG72" s="361"/>
      <c r="QYH72" s="361"/>
      <c r="QYI72" s="361"/>
      <c r="QYJ72" s="361"/>
      <c r="QYK72" s="361"/>
      <c r="QYL72" s="361"/>
      <c r="QYM72" s="361"/>
      <c r="QYN72" s="361"/>
      <c r="QYO72" s="361"/>
      <c r="QYP72" s="361"/>
      <c r="QYQ72" s="361"/>
      <c r="QYR72" s="361"/>
      <c r="QYS72" s="361"/>
      <c r="QYT72" s="361"/>
      <c r="QYU72" s="361"/>
      <c r="QYV72" s="361"/>
      <c r="QYW72" s="361"/>
      <c r="QYX72" s="361"/>
      <c r="QYY72" s="361"/>
      <c r="QYZ72" s="361"/>
      <c r="QZA72" s="361"/>
      <c r="QZB72" s="361"/>
      <c r="QZC72" s="361"/>
      <c r="QZD72" s="361"/>
      <c r="QZE72" s="361"/>
      <c r="QZF72" s="361"/>
      <c r="QZG72" s="361"/>
      <c r="QZH72" s="361"/>
      <c r="QZI72" s="361"/>
      <c r="QZJ72" s="361"/>
      <c r="QZK72" s="361"/>
      <c r="QZL72" s="361"/>
      <c r="QZM72" s="361"/>
      <c r="QZN72" s="361"/>
      <c r="QZO72" s="361"/>
      <c r="QZP72" s="361"/>
      <c r="QZQ72" s="361"/>
      <c r="QZR72" s="361"/>
      <c r="QZS72" s="361"/>
      <c r="QZT72" s="361"/>
      <c r="QZU72" s="361"/>
      <c r="QZV72" s="361"/>
      <c r="QZW72" s="361"/>
      <c r="QZX72" s="361"/>
      <c r="QZY72" s="361"/>
      <c r="QZZ72" s="361"/>
      <c r="RAA72" s="361"/>
      <c r="RAB72" s="361"/>
      <c r="RAC72" s="361"/>
      <c r="RAD72" s="361"/>
      <c r="RAE72" s="361"/>
      <c r="RAF72" s="361"/>
      <c r="RAG72" s="361"/>
      <c r="RAH72" s="361"/>
      <c r="RAI72" s="361"/>
      <c r="RAJ72" s="361"/>
      <c r="RAK72" s="361"/>
      <c r="RAL72" s="361"/>
      <c r="RAM72" s="361"/>
      <c r="RAN72" s="361"/>
      <c r="RAO72" s="361"/>
      <c r="RAP72" s="361"/>
      <c r="RAQ72" s="361"/>
      <c r="RAR72" s="361"/>
      <c r="RAS72" s="361"/>
      <c r="RAT72" s="361"/>
      <c r="RAU72" s="361"/>
      <c r="RAV72" s="361"/>
      <c r="RAW72" s="361"/>
      <c r="RAX72" s="361"/>
      <c r="RAY72" s="361"/>
      <c r="RAZ72" s="361"/>
      <c r="RBA72" s="361"/>
      <c r="RBB72" s="361"/>
      <c r="RBC72" s="361"/>
      <c r="RBD72" s="361"/>
      <c r="RBE72" s="361"/>
      <c r="RBF72" s="361"/>
      <c r="RBG72" s="361"/>
      <c r="RBH72" s="361"/>
      <c r="RBI72" s="361"/>
      <c r="RBJ72" s="361"/>
      <c r="RBK72" s="361"/>
      <c r="RBL72" s="361"/>
      <c r="RBM72" s="361"/>
      <c r="RBN72" s="361"/>
      <c r="RBO72" s="361"/>
      <c r="RBP72" s="361"/>
      <c r="RBQ72" s="361"/>
      <c r="RBR72" s="361"/>
      <c r="RBS72" s="361"/>
      <c r="RBT72" s="361"/>
      <c r="RBU72" s="361"/>
      <c r="RBV72" s="361"/>
      <c r="RBW72" s="361"/>
      <c r="RBX72" s="361"/>
      <c r="RBY72" s="361"/>
      <c r="RBZ72" s="361"/>
      <c r="RCA72" s="361"/>
      <c r="RCB72" s="361"/>
      <c r="RCC72" s="361"/>
      <c r="RCD72" s="361"/>
      <c r="RCE72" s="361"/>
      <c r="RCF72" s="361"/>
      <c r="RCG72" s="361"/>
      <c r="RCH72" s="361"/>
      <c r="RCI72" s="361"/>
      <c r="RCJ72" s="361"/>
      <c r="RCK72" s="361"/>
      <c r="RCL72" s="361"/>
      <c r="RCM72" s="361"/>
      <c r="RCN72" s="361"/>
      <c r="RCO72" s="361"/>
      <c r="RCP72" s="361"/>
      <c r="RCQ72" s="361"/>
      <c r="RCR72" s="361"/>
      <c r="RCS72" s="361"/>
      <c r="RCT72" s="361"/>
      <c r="RCU72" s="361"/>
      <c r="RCV72" s="361"/>
      <c r="RCW72" s="361"/>
      <c r="RCX72" s="361"/>
      <c r="RCY72" s="361"/>
      <c r="RCZ72" s="361"/>
      <c r="RDA72" s="361"/>
      <c r="RDB72" s="361"/>
      <c r="RDC72" s="361"/>
      <c r="RDD72" s="361"/>
      <c r="RDE72" s="361"/>
      <c r="RDF72" s="361"/>
      <c r="RDG72" s="361"/>
      <c r="RDH72" s="361"/>
      <c r="RDI72" s="361"/>
      <c r="RDJ72" s="361"/>
      <c r="RDK72" s="361"/>
      <c r="RDL72" s="361"/>
      <c r="RDM72" s="361"/>
      <c r="RDN72" s="361"/>
      <c r="RDO72" s="361"/>
      <c r="RDP72" s="361"/>
      <c r="RDQ72" s="361"/>
      <c r="RDR72" s="361"/>
      <c r="RDS72" s="361"/>
      <c r="RDT72" s="361"/>
      <c r="RDU72" s="361"/>
      <c r="RDV72" s="361"/>
      <c r="RDW72" s="361"/>
      <c r="RDX72" s="361"/>
      <c r="RDY72" s="361"/>
      <c r="RDZ72" s="361"/>
      <c r="REA72" s="361"/>
      <c r="REB72" s="361"/>
      <c r="REC72" s="361"/>
      <c r="RED72" s="361"/>
      <c r="REE72" s="361"/>
      <c r="REF72" s="361"/>
      <c r="REG72" s="361"/>
      <c r="REH72" s="361"/>
      <c r="REI72" s="361"/>
      <c r="REJ72" s="361"/>
      <c r="REK72" s="361"/>
      <c r="REL72" s="361"/>
      <c r="REM72" s="361"/>
      <c r="REN72" s="361"/>
      <c r="REO72" s="361"/>
      <c r="REP72" s="361"/>
      <c r="REQ72" s="361"/>
      <c r="RER72" s="361"/>
      <c r="RES72" s="361"/>
      <c r="RET72" s="361"/>
      <c r="REU72" s="361"/>
      <c r="REV72" s="361"/>
      <c r="REW72" s="361"/>
      <c r="REX72" s="361"/>
      <c r="REY72" s="361"/>
      <c r="REZ72" s="361"/>
      <c r="RFA72" s="361"/>
      <c r="RFB72" s="361"/>
      <c r="RFC72" s="361"/>
      <c r="RFD72" s="361"/>
      <c r="RFE72" s="361"/>
      <c r="RFF72" s="361"/>
      <c r="RFG72" s="361"/>
      <c r="RFH72" s="361"/>
      <c r="RFI72" s="361"/>
      <c r="RFJ72" s="361"/>
      <c r="RFK72" s="361"/>
      <c r="RFL72" s="361"/>
      <c r="RFM72" s="361"/>
      <c r="RFN72" s="361"/>
      <c r="RFO72" s="361"/>
      <c r="RFP72" s="361"/>
      <c r="RFQ72" s="361"/>
      <c r="RFR72" s="361"/>
      <c r="RFS72" s="361"/>
      <c r="RFT72" s="361"/>
      <c r="RFU72" s="361"/>
      <c r="RFV72" s="361"/>
      <c r="RFW72" s="361"/>
      <c r="RFX72" s="361"/>
      <c r="RFY72" s="361"/>
      <c r="RFZ72" s="361"/>
      <c r="RGA72" s="361"/>
      <c r="RGB72" s="361"/>
      <c r="RGC72" s="361"/>
      <c r="RGD72" s="361"/>
      <c r="RGE72" s="361"/>
      <c r="RGF72" s="361"/>
      <c r="RGG72" s="361"/>
      <c r="RGH72" s="361"/>
      <c r="RGI72" s="361"/>
      <c r="RGJ72" s="361"/>
      <c r="RGK72" s="361"/>
      <c r="RGL72" s="361"/>
      <c r="RGM72" s="361"/>
      <c r="RGN72" s="361"/>
      <c r="RGO72" s="361"/>
      <c r="RGP72" s="361"/>
      <c r="RGQ72" s="361"/>
      <c r="RGR72" s="361"/>
      <c r="RGS72" s="361"/>
      <c r="RGT72" s="361"/>
      <c r="RGU72" s="361"/>
      <c r="RGV72" s="361"/>
      <c r="RGW72" s="361"/>
      <c r="RGX72" s="361"/>
      <c r="RGY72" s="361"/>
      <c r="RGZ72" s="361"/>
      <c r="RHA72" s="361"/>
      <c r="RHB72" s="361"/>
      <c r="RHC72" s="361"/>
      <c r="RHD72" s="361"/>
      <c r="RHE72" s="361"/>
      <c r="RHF72" s="361"/>
      <c r="RHG72" s="361"/>
      <c r="RHH72" s="361"/>
      <c r="RHI72" s="361"/>
      <c r="RHJ72" s="361"/>
      <c r="RHK72" s="361"/>
      <c r="RHL72" s="361"/>
      <c r="RHM72" s="361"/>
      <c r="RHN72" s="361"/>
      <c r="RHO72" s="361"/>
      <c r="RHP72" s="361"/>
      <c r="RHQ72" s="361"/>
      <c r="RHR72" s="361"/>
      <c r="RHS72" s="361"/>
      <c r="RHT72" s="361"/>
      <c r="RHU72" s="361"/>
      <c r="RHV72" s="361"/>
      <c r="RHW72" s="361"/>
      <c r="RHX72" s="361"/>
      <c r="RHY72" s="361"/>
      <c r="RHZ72" s="361"/>
      <c r="RIA72" s="361"/>
      <c r="RIB72" s="361"/>
      <c r="RIC72" s="361"/>
      <c r="RID72" s="361"/>
      <c r="RIE72" s="361"/>
      <c r="RIF72" s="361"/>
      <c r="RIG72" s="361"/>
      <c r="RIH72" s="361"/>
      <c r="RII72" s="361"/>
      <c r="RIJ72" s="361"/>
      <c r="RIK72" s="361"/>
      <c r="RIL72" s="361"/>
      <c r="RIM72" s="361"/>
      <c r="RIN72" s="361"/>
      <c r="RIO72" s="361"/>
      <c r="RIP72" s="361"/>
      <c r="RIQ72" s="361"/>
      <c r="RIR72" s="361"/>
      <c r="RIS72" s="361"/>
      <c r="RIT72" s="361"/>
      <c r="RIU72" s="361"/>
      <c r="RIV72" s="361"/>
      <c r="RIW72" s="361"/>
      <c r="RIX72" s="361"/>
      <c r="RIY72" s="361"/>
      <c r="RIZ72" s="361"/>
      <c r="RJA72" s="361"/>
      <c r="RJB72" s="361"/>
      <c r="RJC72" s="361"/>
      <c r="RJD72" s="361"/>
      <c r="RJE72" s="361"/>
      <c r="RJF72" s="361"/>
      <c r="RJG72" s="361"/>
      <c r="RJH72" s="361"/>
      <c r="RJI72" s="361"/>
      <c r="RJJ72" s="361"/>
      <c r="RJK72" s="361"/>
      <c r="RJL72" s="361"/>
      <c r="RJM72" s="361"/>
      <c r="RJN72" s="361"/>
      <c r="RJO72" s="361"/>
      <c r="RJP72" s="361"/>
      <c r="RJQ72" s="361"/>
      <c r="RJR72" s="361"/>
      <c r="RJS72" s="361"/>
      <c r="RJT72" s="361"/>
      <c r="RJU72" s="361"/>
      <c r="RJV72" s="361"/>
      <c r="RJW72" s="361"/>
      <c r="RJX72" s="361"/>
      <c r="RJY72" s="361"/>
      <c r="RJZ72" s="361"/>
      <c r="RKA72" s="361"/>
      <c r="RKB72" s="361"/>
      <c r="RKC72" s="361"/>
      <c r="RKD72" s="361"/>
      <c r="RKE72" s="361"/>
      <c r="RKF72" s="361"/>
      <c r="RKG72" s="361"/>
      <c r="RKH72" s="361"/>
      <c r="RKI72" s="361"/>
      <c r="RKJ72" s="361"/>
      <c r="RKK72" s="361"/>
      <c r="RKL72" s="361"/>
      <c r="RKM72" s="361"/>
      <c r="RKN72" s="361"/>
      <c r="RKO72" s="361"/>
      <c r="RKP72" s="361"/>
      <c r="RKQ72" s="361"/>
      <c r="RKR72" s="361"/>
      <c r="RKS72" s="361"/>
      <c r="RKT72" s="361"/>
      <c r="RKU72" s="361"/>
      <c r="RKV72" s="361"/>
      <c r="RKW72" s="361"/>
      <c r="RKX72" s="361"/>
      <c r="RKY72" s="361"/>
      <c r="RKZ72" s="361"/>
      <c r="RLA72" s="361"/>
      <c r="RLB72" s="361"/>
      <c r="RLC72" s="361"/>
      <c r="RLD72" s="361"/>
      <c r="RLE72" s="361"/>
      <c r="RLF72" s="361"/>
      <c r="RLG72" s="361"/>
      <c r="RLH72" s="361"/>
      <c r="RLI72" s="361"/>
      <c r="RLJ72" s="361"/>
      <c r="RLK72" s="361"/>
      <c r="RLL72" s="361"/>
      <c r="RLM72" s="361"/>
      <c r="RLN72" s="361"/>
      <c r="RLO72" s="361"/>
      <c r="RLP72" s="361"/>
      <c r="RLQ72" s="361"/>
      <c r="RLR72" s="361"/>
      <c r="RLS72" s="361"/>
      <c r="RLT72" s="361"/>
      <c r="RLU72" s="361"/>
      <c r="RLV72" s="361"/>
      <c r="RLW72" s="361"/>
      <c r="RLX72" s="361"/>
      <c r="RLY72" s="361"/>
      <c r="RLZ72" s="361"/>
      <c r="RMA72" s="361"/>
      <c r="RMB72" s="361"/>
      <c r="RMC72" s="361"/>
      <c r="RMD72" s="361"/>
      <c r="RME72" s="361"/>
      <c r="RMF72" s="361"/>
      <c r="RMG72" s="361"/>
      <c r="RMH72" s="361"/>
      <c r="RMI72" s="361"/>
      <c r="RMJ72" s="361"/>
      <c r="RMK72" s="361"/>
      <c r="RML72" s="361"/>
      <c r="RMM72" s="361"/>
      <c r="RMN72" s="361"/>
      <c r="RMO72" s="361"/>
      <c r="RMP72" s="361"/>
      <c r="RMQ72" s="361"/>
      <c r="RMR72" s="361"/>
      <c r="RMS72" s="361"/>
      <c r="RMT72" s="361"/>
      <c r="RMU72" s="361"/>
      <c r="RMV72" s="361"/>
      <c r="RMW72" s="361"/>
      <c r="RMX72" s="361"/>
      <c r="RMY72" s="361"/>
      <c r="RMZ72" s="361"/>
      <c r="RNA72" s="361"/>
      <c r="RNB72" s="361"/>
      <c r="RNC72" s="361"/>
      <c r="RND72" s="361"/>
      <c r="RNE72" s="361"/>
      <c r="RNF72" s="361"/>
      <c r="RNG72" s="361"/>
      <c r="RNH72" s="361"/>
      <c r="RNI72" s="361"/>
      <c r="RNJ72" s="361"/>
      <c r="RNK72" s="361"/>
      <c r="RNL72" s="361"/>
      <c r="RNM72" s="361"/>
      <c r="RNN72" s="361"/>
      <c r="RNO72" s="361"/>
      <c r="RNP72" s="361"/>
      <c r="RNQ72" s="361"/>
      <c r="RNR72" s="361"/>
      <c r="RNS72" s="361"/>
      <c r="RNT72" s="361"/>
      <c r="RNU72" s="361"/>
      <c r="RNV72" s="361"/>
      <c r="RNW72" s="361"/>
      <c r="RNX72" s="361"/>
      <c r="RNY72" s="361"/>
      <c r="RNZ72" s="361"/>
      <c r="ROA72" s="361"/>
      <c r="ROB72" s="361"/>
      <c r="ROC72" s="361"/>
      <c r="ROD72" s="361"/>
      <c r="ROE72" s="361"/>
      <c r="ROF72" s="361"/>
      <c r="ROG72" s="361"/>
      <c r="ROH72" s="361"/>
      <c r="ROI72" s="361"/>
      <c r="ROJ72" s="361"/>
      <c r="ROK72" s="361"/>
      <c r="ROL72" s="361"/>
      <c r="ROM72" s="361"/>
      <c r="RON72" s="361"/>
      <c r="ROO72" s="361"/>
      <c r="ROP72" s="361"/>
      <c r="ROQ72" s="361"/>
      <c r="ROR72" s="361"/>
      <c r="ROS72" s="361"/>
      <c r="ROT72" s="361"/>
      <c r="ROU72" s="361"/>
      <c r="ROV72" s="361"/>
      <c r="ROW72" s="361"/>
      <c r="ROX72" s="361"/>
      <c r="ROY72" s="361"/>
      <c r="ROZ72" s="361"/>
      <c r="RPA72" s="361"/>
      <c r="RPB72" s="361"/>
      <c r="RPC72" s="361"/>
      <c r="RPD72" s="361"/>
      <c r="RPE72" s="361"/>
      <c r="RPF72" s="361"/>
      <c r="RPG72" s="361"/>
      <c r="RPH72" s="361"/>
      <c r="RPI72" s="361"/>
      <c r="RPJ72" s="361"/>
      <c r="RPK72" s="361"/>
      <c r="RPL72" s="361"/>
      <c r="RPM72" s="361"/>
      <c r="RPN72" s="361"/>
      <c r="RPO72" s="361"/>
      <c r="RPP72" s="361"/>
      <c r="RPQ72" s="361"/>
      <c r="RPR72" s="361"/>
      <c r="RPS72" s="361"/>
      <c r="RPT72" s="361"/>
      <c r="RPU72" s="361"/>
      <c r="RPV72" s="361"/>
      <c r="RPW72" s="361"/>
      <c r="RPX72" s="361"/>
      <c r="RPY72" s="361"/>
      <c r="RPZ72" s="361"/>
      <c r="RQA72" s="361"/>
      <c r="RQB72" s="361"/>
      <c r="RQC72" s="361"/>
      <c r="RQD72" s="361"/>
      <c r="RQE72" s="361"/>
      <c r="RQF72" s="361"/>
      <c r="RQG72" s="361"/>
      <c r="RQH72" s="361"/>
      <c r="RQI72" s="361"/>
      <c r="RQJ72" s="361"/>
      <c r="RQK72" s="361"/>
      <c r="RQL72" s="361"/>
      <c r="RQM72" s="361"/>
      <c r="RQN72" s="361"/>
      <c r="RQO72" s="361"/>
      <c r="RQP72" s="361"/>
      <c r="RQQ72" s="361"/>
      <c r="RQR72" s="361"/>
      <c r="RQS72" s="361"/>
      <c r="RQT72" s="361"/>
      <c r="RQU72" s="361"/>
      <c r="RQV72" s="361"/>
      <c r="RQW72" s="361"/>
      <c r="RQX72" s="361"/>
      <c r="RQY72" s="361"/>
      <c r="RQZ72" s="361"/>
      <c r="RRA72" s="361"/>
      <c r="RRB72" s="361"/>
      <c r="RRC72" s="361"/>
      <c r="RRD72" s="361"/>
      <c r="RRE72" s="361"/>
      <c r="RRF72" s="361"/>
      <c r="RRG72" s="361"/>
      <c r="RRH72" s="361"/>
      <c r="RRI72" s="361"/>
      <c r="RRJ72" s="361"/>
      <c r="RRK72" s="361"/>
      <c r="RRL72" s="361"/>
      <c r="RRM72" s="361"/>
      <c r="RRN72" s="361"/>
      <c r="RRO72" s="361"/>
      <c r="RRP72" s="361"/>
      <c r="RRQ72" s="361"/>
      <c r="RRR72" s="361"/>
      <c r="RRS72" s="361"/>
      <c r="RRT72" s="361"/>
      <c r="RRU72" s="361"/>
      <c r="RRV72" s="361"/>
      <c r="RRW72" s="361"/>
      <c r="RRX72" s="361"/>
      <c r="RRY72" s="361"/>
      <c r="RRZ72" s="361"/>
      <c r="RSA72" s="361"/>
      <c r="RSB72" s="361"/>
      <c r="RSC72" s="361"/>
      <c r="RSD72" s="361"/>
      <c r="RSE72" s="361"/>
      <c r="RSF72" s="361"/>
      <c r="RSG72" s="361"/>
      <c r="RSH72" s="361"/>
      <c r="RSI72" s="361"/>
      <c r="RSJ72" s="361"/>
      <c r="RSK72" s="361"/>
      <c r="RSL72" s="361"/>
      <c r="RSM72" s="361"/>
      <c r="RSN72" s="361"/>
      <c r="RSO72" s="361"/>
      <c r="RSP72" s="361"/>
      <c r="RSQ72" s="361"/>
      <c r="RSR72" s="361"/>
      <c r="RSS72" s="361"/>
      <c r="RST72" s="361"/>
      <c r="RSU72" s="361"/>
      <c r="RSV72" s="361"/>
      <c r="RSW72" s="361"/>
      <c r="RSX72" s="361"/>
      <c r="RSY72" s="361"/>
      <c r="RSZ72" s="361"/>
      <c r="RTA72" s="361"/>
      <c r="RTB72" s="361"/>
      <c r="RTC72" s="361"/>
      <c r="RTD72" s="361"/>
      <c r="RTE72" s="361"/>
      <c r="RTF72" s="361"/>
      <c r="RTG72" s="361"/>
      <c r="RTH72" s="361"/>
      <c r="RTI72" s="361"/>
      <c r="RTJ72" s="361"/>
      <c r="RTK72" s="361"/>
      <c r="RTL72" s="361"/>
      <c r="RTM72" s="361"/>
      <c r="RTN72" s="361"/>
      <c r="RTO72" s="361"/>
      <c r="RTP72" s="361"/>
      <c r="RTQ72" s="361"/>
      <c r="RTR72" s="361"/>
      <c r="RTS72" s="361"/>
      <c r="RTT72" s="361"/>
      <c r="RTU72" s="361"/>
      <c r="RTV72" s="361"/>
      <c r="RTW72" s="361"/>
      <c r="RTX72" s="361"/>
      <c r="RTY72" s="361"/>
      <c r="RTZ72" s="361"/>
      <c r="RUA72" s="361"/>
      <c r="RUB72" s="361"/>
      <c r="RUC72" s="361"/>
      <c r="RUD72" s="361"/>
      <c r="RUE72" s="361"/>
      <c r="RUF72" s="361"/>
      <c r="RUG72" s="361"/>
      <c r="RUH72" s="361"/>
      <c r="RUI72" s="361"/>
      <c r="RUJ72" s="361"/>
      <c r="RUK72" s="361"/>
      <c r="RUL72" s="361"/>
      <c r="RUM72" s="361"/>
      <c r="RUN72" s="361"/>
      <c r="RUO72" s="361"/>
      <c r="RUP72" s="361"/>
      <c r="RUQ72" s="361"/>
      <c r="RUR72" s="361"/>
      <c r="RUS72" s="361"/>
      <c r="RUT72" s="361"/>
      <c r="RUU72" s="361"/>
      <c r="RUV72" s="361"/>
      <c r="RUW72" s="361"/>
      <c r="RUX72" s="361"/>
      <c r="RUY72" s="361"/>
      <c r="RUZ72" s="361"/>
      <c r="RVA72" s="361"/>
      <c r="RVB72" s="361"/>
      <c r="RVC72" s="361"/>
      <c r="RVD72" s="361"/>
      <c r="RVE72" s="361"/>
      <c r="RVF72" s="361"/>
      <c r="RVG72" s="361"/>
      <c r="RVH72" s="361"/>
      <c r="RVI72" s="361"/>
      <c r="RVJ72" s="361"/>
      <c r="RVK72" s="361"/>
      <c r="RVL72" s="361"/>
      <c r="RVM72" s="361"/>
      <c r="RVN72" s="361"/>
      <c r="RVO72" s="361"/>
      <c r="RVP72" s="361"/>
      <c r="RVQ72" s="361"/>
      <c r="RVR72" s="361"/>
      <c r="RVS72" s="361"/>
      <c r="RVT72" s="361"/>
      <c r="RVU72" s="361"/>
      <c r="RVV72" s="361"/>
      <c r="RVW72" s="361"/>
      <c r="RVX72" s="361"/>
      <c r="RVY72" s="361"/>
      <c r="RVZ72" s="361"/>
      <c r="RWA72" s="361"/>
      <c r="RWB72" s="361"/>
      <c r="RWC72" s="361"/>
      <c r="RWD72" s="361"/>
      <c r="RWE72" s="361"/>
      <c r="RWF72" s="361"/>
      <c r="RWG72" s="361"/>
      <c r="RWH72" s="361"/>
      <c r="RWI72" s="361"/>
      <c r="RWJ72" s="361"/>
      <c r="RWK72" s="361"/>
      <c r="RWL72" s="361"/>
      <c r="RWM72" s="361"/>
      <c r="RWN72" s="361"/>
      <c r="RWO72" s="361"/>
      <c r="RWP72" s="361"/>
      <c r="RWQ72" s="361"/>
      <c r="RWR72" s="361"/>
      <c r="RWS72" s="361"/>
      <c r="RWT72" s="361"/>
      <c r="RWU72" s="361"/>
      <c r="RWV72" s="361"/>
      <c r="RWW72" s="361"/>
      <c r="RWX72" s="361"/>
      <c r="RWY72" s="361"/>
      <c r="RWZ72" s="361"/>
      <c r="RXA72" s="361"/>
      <c r="RXB72" s="361"/>
      <c r="RXC72" s="361"/>
      <c r="RXD72" s="361"/>
      <c r="RXE72" s="361"/>
      <c r="RXF72" s="361"/>
      <c r="RXG72" s="361"/>
      <c r="RXH72" s="361"/>
      <c r="RXI72" s="361"/>
      <c r="RXJ72" s="361"/>
      <c r="RXK72" s="361"/>
      <c r="RXL72" s="361"/>
      <c r="RXM72" s="361"/>
      <c r="RXN72" s="361"/>
      <c r="RXO72" s="361"/>
      <c r="RXP72" s="361"/>
      <c r="RXQ72" s="361"/>
      <c r="RXR72" s="361"/>
      <c r="RXS72" s="361"/>
      <c r="RXT72" s="361"/>
      <c r="RXU72" s="361"/>
      <c r="RXV72" s="361"/>
      <c r="RXW72" s="361"/>
      <c r="RXX72" s="361"/>
      <c r="RXY72" s="361"/>
      <c r="RXZ72" s="361"/>
      <c r="RYA72" s="361"/>
      <c r="RYB72" s="361"/>
      <c r="RYC72" s="361"/>
      <c r="RYD72" s="361"/>
      <c r="RYE72" s="361"/>
      <c r="RYF72" s="361"/>
      <c r="RYG72" s="361"/>
      <c r="RYH72" s="361"/>
      <c r="RYI72" s="361"/>
      <c r="RYJ72" s="361"/>
      <c r="RYK72" s="361"/>
      <c r="RYL72" s="361"/>
      <c r="RYM72" s="361"/>
      <c r="RYN72" s="361"/>
      <c r="RYO72" s="361"/>
      <c r="RYP72" s="361"/>
      <c r="RYQ72" s="361"/>
      <c r="RYR72" s="361"/>
      <c r="RYS72" s="361"/>
      <c r="RYT72" s="361"/>
      <c r="RYU72" s="361"/>
      <c r="RYV72" s="361"/>
      <c r="RYW72" s="361"/>
      <c r="RYX72" s="361"/>
      <c r="RYY72" s="361"/>
      <c r="RYZ72" s="361"/>
      <c r="RZA72" s="361"/>
      <c r="RZB72" s="361"/>
      <c r="RZC72" s="361"/>
      <c r="RZD72" s="361"/>
      <c r="RZE72" s="361"/>
      <c r="RZF72" s="361"/>
      <c r="RZG72" s="361"/>
      <c r="RZH72" s="361"/>
      <c r="RZI72" s="361"/>
      <c r="RZJ72" s="361"/>
      <c r="RZK72" s="361"/>
      <c r="RZL72" s="361"/>
      <c r="RZM72" s="361"/>
      <c r="RZN72" s="361"/>
      <c r="RZO72" s="361"/>
      <c r="RZP72" s="361"/>
      <c r="RZQ72" s="361"/>
      <c r="RZR72" s="361"/>
      <c r="RZS72" s="361"/>
      <c r="RZT72" s="361"/>
      <c r="RZU72" s="361"/>
      <c r="RZV72" s="361"/>
      <c r="RZW72" s="361"/>
      <c r="RZX72" s="361"/>
      <c r="RZY72" s="361"/>
      <c r="RZZ72" s="361"/>
      <c r="SAA72" s="361"/>
      <c r="SAB72" s="361"/>
      <c r="SAC72" s="361"/>
      <c r="SAD72" s="361"/>
      <c r="SAE72" s="361"/>
      <c r="SAF72" s="361"/>
      <c r="SAG72" s="361"/>
      <c r="SAH72" s="361"/>
      <c r="SAI72" s="361"/>
      <c r="SAJ72" s="361"/>
      <c r="SAK72" s="361"/>
      <c r="SAL72" s="361"/>
      <c r="SAM72" s="361"/>
      <c r="SAN72" s="361"/>
      <c r="SAO72" s="361"/>
      <c r="SAP72" s="361"/>
      <c r="SAQ72" s="361"/>
      <c r="SAR72" s="361"/>
      <c r="SAS72" s="361"/>
      <c r="SAT72" s="361"/>
      <c r="SAU72" s="361"/>
      <c r="SAV72" s="361"/>
      <c r="SAW72" s="361"/>
      <c r="SAX72" s="361"/>
      <c r="SAY72" s="361"/>
      <c r="SAZ72" s="361"/>
      <c r="SBA72" s="361"/>
      <c r="SBB72" s="361"/>
      <c r="SBC72" s="361"/>
      <c r="SBD72" s="361"/>
      <c r="SBE72" s="361"/>
      <c r="SBF72" s="361"/>
      <c r="SBG72" s="361"/>
      <c r="SBH72" s="361"/>
      <c r="SBI72" s="361"/>
      <c r="SBJ72" s="361"/>
      <c r="SBK72" s="361"/>
      <c r="SBL72" s="361"/>
      <c r="SBM72" s="361"/>
      <c r="SBN72" s="361"/>
      <c r="SBO72" s="361"/>
      <c r="SBP72" s="361"/>
      <c r="SBQ72" s="361"/>
      <c r="SBR72" s="361"/>
      <c r="SBS72" s="361"/>
      <c r="SBT72" s="361"/>
      <c r="SBU72" s="361"/>
      <c r="SBV72" s="361"/>
      <c r="SBW72" s="361"/>
      <c r="SBX72" s="361"/>
      <c r="SBY72" s="361"/>
      <c r="SBZ72" s="361"/>
      <c r="SCA72" s="361"/>
      <c r="SCB72" s="361"/>
      <c r="SCC72" s="361"/>
      <c r="SCD72" s="361"/>
      <c r="SCE72" s="361"/>
      <c r="SCF72" s="361"/>
      <c r="SCG72" s="361"/>
      <c r="SCH72" s="361"/>
      <c r="SCI72" s="361"/>
      <c r="SCJ72" s="361"/>
      <c r="SCK72" s="361"/>
      <c r="SCL72" s="361"/>
      <c r="SCM72" s="361"/>
      <c r="SCN72" s="361"/>
      <c r="SCO72" s="361"/>
      <c r="SCP72" s="361"/>
      <c r="SCQ72" s="361"/>
      <c r="SCR72" s="361"/>
      <c r="SCS72" s="361"/>
      <c r="SCT72" s="361"/>
      <c r="SCU72" s="361"/>
      <c r="SCV72" s="361"/>
      <c r="SCW72" s="361"/>
      <c r="SCX72" s="361"/>
      <c r="SCY72" s="361"/>
      <c r="SCZ72" s="361"/>
      <c r="SDA72" s="361"/>
      <c r="SDB72" s="361"/>
      <c r="SDC72" s="361"/>
      <c r="SDD72" s="361"/>
      <c r="SDE72" s="361"/>
      <c r="SDF72" s="361"/>
      <c r="SDG72" s="361"/>
      <c r="SDH72" s="361"/>
      <c r="SDI72" s="361"/>
      <c r="SDJ72" s="361"/>
      <c r="SDK72" s="361"/>
      <c r="SDL72" s="361"/>
      <c r="SDM72" s="361"/>
      <c r="SDN72" s="361"/>
      <c r="SDO72" s="361"/>
      <c r="SDP72" s="361"/>
      <c r="SDQ72" s="361"/>
      <c r="SDR72" s="361"/>
      <c r="SDS72" s="361"/>
      <c r="SDT72" s="361"/>
      <c r="SDU72" s="361"/>
      <c r="SDV72" s="361"/>
      <c r="SDW72" s="361"/>
      <c r="SDX72" s="361"/>
      <c r="SDY72" s="361"/>
      <c r="SDZ72" s="361"/>
      <c r="SEA72" s="361"/>
      <c r="SEB72" s="361"/>
      <c r="SEC72" s="361"/>
      <c r="SED72" s="361"/>
      <c r="SEE72" s="361"/>
      <c r="SEF72" s="361"/>
      <c r="SEG72" s="361"/>
      <c r="SEH72" s="361"/>
      <c r="SEI72" s="361"/>
      <c r="SEJ72" s="361"/>
      <c r="SEK72" s="361"/>
      <c r="SEL72" s="361"/>
      <c r="SEM72" s="361"/>
      <c r="SEN72" s="361"/>
      <c r="SEO72" s="361"/>
      <c r="SEP72" s="361"/>
      <c r="SEQ72" s="361"/>
      <c r="SER72" s="361"/>
      <c r="SES72" s="361"/>
      <c r="SET72" s="361"/>
      <c r="SEU72" s="361"/>
      <c r="SEV72" s="361"/>
      <c r="SEW72" s="361"/>
      <c r="SEX72" s="361"/>
      <c r="SEY72" s="361"/>
      <c r="SEZ72" s="361"/>
      <c r="SFA72" s="361"/>
      <c r="SFB72" s="361"/>
      <c r="SFC72" s="361"/>
      <c r="SFD72" s="361"/>
      <c r="SFE72" s="361"/>
      <c r="SFF72" s="361"/>
      <c r="SFG72" s="361"/>
      <c r="SFH72" s="361"/>
      <c r="SFI72" s="361"/>
      <c r="SFJ72" s="361"/>
      <c r="SFK72" s="361"/>
      <c r="SFL72" s="361"/>
      <c r="SFM72" s="361"/>
      <c r="SFN72" s="361"/>
      <c r="SFO72" s="361"/>
      <c r="SFP72" s="361"/>
      <c r="SFQ72" s="361"/>
      <c r="SFR72" s="361"/>
      <c r="SFS72" s="361"/>
      <c r="SFT72" s="361"/>
      <c r="SFU72" s="361"/>
      <c r="SFV72" s="361"/>
      <c r="SFW72" s="361"/>
      <c r="SFX72" s="361"/>
      <c r="SFY72" s="361"/>
      <c r="SFZ72" s="361"/>
      <c r="SGA72" s="361"/>
      <c r="SGB72" s="361"/>
      <c r="SGC72" s="361"/>
      <c r="SGD72" s="361"/>
      <c r="SGE72" s="361"/>
      <c r="SGF72" s="361"/>
      <c r="SGG72" s="361"/>
      <c r="SGH72" s="361"/>
      <c r="SGI72" s="361"/>
      <c r="SGJ72" s="361"/>
      <c r="SGK72" s="361"/>
      <c r="SGL72" s="361"/>
      <c r="SGM72" s="361"/>
      <c r="SGN72" s="361"/>
      <c r="SGO72" s="361"/>
      <c r="SGP72" s="361"/>
      <c r="SGQ72" s="361"/>
      <c r="SGR72" s="361"/>
      <c r="SGS72" s="361"/>
      <c r="SGT72" s="361"/>
      <c r="SGU72" s="361"/>
      <c r="SGV72" s="361"/>
      <c r="SGW72" s="361"/>
      <c r="SGX72" s="361"/>
      <c r="SGY72" s="361"/>
      <c r="SGZ72" s="361"/>
      <c r="SHA72" s="361"/>
      <c r="SHB72" s="361"/>
      <c r="SHC72" s="361"/>
      <c r="SHD72" s="361"/>
      <c r="SHE72" s="361"/>
      <c r="SHF72" s="361"/>
      <c r="SHG72" s="361"/>
      <c r="SHH72" s="361"/>
      <c r="SHI72" s="361"/>
      <c r="SHJ72" s="361"/>
      <c r="SHK72" s="361"/>
      <c r="SHL72" s="361"/>
      <c r="SHM72" s="361"/>
      <c r="SHN72" s="361"/>
      <c r="SHO72" s="361"/>
      <c r="SHP72" s="361"/>
      <c r="SHQ72" s="361"/>
      <c r="SHR72" s="361"/>
      <c r="SHS72" s="361"/>
      <c r="SHT72" s="361"/>
      <c r="SHU72" s="361"/>
      <c r="SHV72" s="361"/>
      <c r="SHW72" s="361"/>
      <c r="SHX72" s="361"/>
      <c r="SHY72" s="361"/>
      <c r="SHZ72" s="361"/>
      <c r="SIA72" s="361"/>
      <c r="SIB72" s="361"/>
      <c r="SIC72" s="361"/>
      <c r="SID72" s="361"/>
      <c r="SIE72" s="361"/>
      <c r="SIF72" s="361"/>
      <c r="SIG72" s="361"/>
      <c r="SIH72" s="361"/>
      <c r="SII72" s="361"/>
      <c r="SIJ72" s="361"/>
      <c r="SIK72" s="361"/>
      <c r="SIL72" s="361"/>
      <c r="SIM72" s="361"/>
      <c r="SIN72" s="361"/>
      <c r="SIO72" s="361"/>
      <c r="SIP72" s="361"/>
      <c r="SIQ72" s="361"/>
      <c r="SIR72" s="361"/>
      <c r="SIS72" s="361"/>
      <c r="SIT72" s="361"/>
      <c r="SIU72" s="361"/>
      <c r="SIV72" s="361"/>
      <c r="SIW72" s="361"/>
      <c r="SIX72" s="361"/>
      <c r="SIY72" s="361"/>
      <c r="SIZ72" s="361"/>
      <c r="SJA72" s="361"/>
      <c r="SJB72" s="361"/>
      <c r="SJC72" s="361"/>
      <c r="SJD72" s="361"/>
      <c r="SJE72" s="361"/>
      <c r="SJF72" s="361"/>
      <c r="SJG72" s="361"/>
      <c r="SJH72" s="361"/>
      <c r="SJI72" s="361"/>
      <c r="SJJ72" s="361"/>
      <c r="SJK72" s="361"/>
      <c r="SJL72" s="361"/>
      <c r="SJM72" s="361"/>
      <c r="SJN72" s="361"/>
      <c r="SJO72" s="361"/>
      <c r="SJP72" s="361"/>
      <c r="SJQ72" s="361"/>
      <c r="SJR72" s="361"/>
      <c r="SJS72" s="361"/>
      <c r="SJT72" s="361"/>
      <c r="SJU72" s="361"/>
      <c r="SJV72" s="361"/>
      <c r="SJW72" s="361"/>
      <c r="SJX72" s="361"/>
      <c r="SJY72" s="361"/>
      <c r="SJZ72" s="361"/>
      <c r="SKA72" s="361"/>
      <c r="SKB72" s="361"/>
      <c r="SKC72" s="361"/>
      <c r="SKD72" s="361"/>
      <c r="SKE72" s="361"/>
      <c r="SKF72" s="361"/>
      <c r="SKG72" s="361"/>
      <c r="SKH72" s="361"/>
      <c r="SKI72" s="361"/>
      <c r="SKJ72" s="361"/>
      <c r="SKK72" s="361"/>
      <c r="SKL72" s="361"/>
      <c r="SKM72" s="361"/>
      <c r="SKN72" s="361"/>
      <c r="SKO72" s="361"/>
      <c r="SKP72" s="361"/>
      <c r="SKQ72" s="361"/>
      <c r="SKR72" s="361"/>
      <c r="SKS72" s="361"/>
      <c r="SKT72" s="361"/>
      <c r="SKU72" s="361"/>
      <c r="SKV72" s="361"/>
      <c r="SKW72" s="361"/>
      <c r="SKX72" s="361"/>
      <c r="SKY72" s="361"/>
      <c r="SKZ72" s="361"/>
      <c r="SLA72" s="361"/>
      <c r="SLB72" s="361"/>
      <c r="SLC72" s="361"/>
      <c r="SLD72" s="361"/>
      <c r="SLE72" s="361"/>
      <c r="SLF72" s="361"/>
      <c r="SLG72" s="361"/>
      <c r="SLH72" s="361"/>
      <c r="SLI72" s="361"/>
      <c r="SLJ72" s="361"/>
      <c r="SLK72" s="361"/>
      <c r="SLL72" s="361"/>
      <c r="SLM72" s="361"/>
      <c r="SLN72" s="361"/>
      <c r="SLO72" s="361"/>
      <c r="SLP72" s="361"/>
      <c r="SLQ72" s="361"/>
      <c r="SLR72" s="361"/>
      <c r="SLS72" s="361"/>
      <c r="SLT72" s="361"/>
      <c r="SLU72" s="361"/>
      <c r="SLV72" s="361"/>
      <c r="SLW72" s="361"/>
      <c r="SLX72" s="361"/>
      <c r="SLY72" s="361"/>
      <c r="SLZ72" s="361"/>
      <c r="SMA72" s="361"/>
      <c r="SMB72" s="361"/>
      <c r="SMC72" s="361"/>
      <c r="SMD72" s="361"/>
      <c r="SME72" s="361"/>
      <c r="SMF72" s="361"/>
      <c r="SMG72" s="361"/>
      <c r="SMH72" s="361"/>
      <c r="SMI72" s="361"/>
      <c r="SMJ72" s="361"/>
      <c r="SMK72" s="361"/>
      <c r="SML72" s="361"/>
      <c r="SMM72" s="361"/>
      <c r="SMN72" s="361"/>
      <c r="SMO72" s="361"/>
      <c r="SMP72" s="361"/>
      <c r="SMQ72" s="361"/>
      <c r="SMR72" s="361"/>
      <c r="SMS72" s="361"/>
      <c r="SMT72" s="361"/>
      <c r="SMU72" s="361"/>
      <c r="SMV72" s="361"/>
      <c r="SMW72" s="361"/>
      <c r="SMX72" s="361"/>
      <c r="SMY72" s="361"/>
      <c r="SMZ72" s="361"/>
      <c r="SNA72" s="361"/>
      <c r="SNB72" s="361"/>
      <c r="SNC72" s="361"/>
      <c r="SND72" s="361"/>
      <c r="SNE72" s="361"/>
      <c r="SNF72" s="361"/>
      <c r="SNG72" s="361"/>
      <c r="SNH72" s="361"/>
      <c r="SNI72" s="361"/>
      <c r="SNJ72" s="361"/>
      <c r="SNK72" s="361"/>
      <c r="SNL72" s="361"/>
      <c r="SNM72" s="361"/>
      <c r="SNN72" s="361"/>
      <c r="SNO72" s="361"/>
      <c r="SNP72" s="361"/>
      <c r="SNQ72" s="361"/>
      <c r="SNR72" s="361"/>
      <c r="SNS72" s="361"/>
      <c r="SNT72" s="361"/>
      <c r="SNU72" s="361"/>
      <c r="SNV72" s="361"/>
      <c r="SNW72" s="361"/>
      <c r="SNX72" s="361"/>
      <c r="SNY72" s="361"/>
      <c r="SNZ72" s="361"/>
      <c r="SOA72" s="361"/>
      <c r="SOB72" s="361"/>
      <c r="SOC72" s="361"/>
      <c r="SOD72" s="361"/>
      <c r="SOE72" s="361"/>
      <c r="SOF72" s="361"/>
      <c r="SOG72" s="361"/>
      <c r="SOH72" s="361"/>
      <c r="SOI72" s="361"/>
      <c r="SOJ72" s="361"/>
      <c r="SOK72" s="361"/>
      <c r="SOL72" s="361"/>
      <c r="SOM72" s="361"/>
      <c r="SON72" s="361"/>
      <c r="SOO72" s="361"/>
      <c r="SOP72" s="361"/>
      <c r="SOQ72" s="361"/>
      <c r="SOR72" s="361"/>
      <c r="SOS72" s="361"/>
      <c r="SOT72" s="361"/>
      <c r="SOU72" s="361"/>
      <c r="SOV72" s="361"/>
      <c r="SOW72" s="361"/>
      <c r="SOX72" s="361"/>
      <c r="SOY72" s="361"/>
      <c r="SOZ72" s="361"/>
      <c r="SPA72" s="361"/>
      <c r="SPB72" s="361"/>
      <c r="SPC72" s="361"/>
      <c r="SPD72" s="361"/>
      <c r="SPE72" s="361"/>
      <c r="SPF72" s="361"/>
      <c r="SPG72" s="361"/>
      <c r="SPH72" s="361"/>
      <c r="SPI72" s="361"/>
      <c r="SPJ72" s="361"/>
      <c r="SPK72" s="361"/>
      <c r="SPL72" s="361"/>
      <c r="SPM72" s="361"/>
      <c r="SPN72" s="361"/>
      <c r="SPO72" s="361"/>
      <c r="SPP72" s="361"/>
      <c r="SPQ72" s="361"/>
      <c r="SPR72" s="361"/>
      <c r="SPS72" s="361"/>
      <c r="SPT72" s="361"/>
      <c r="SPU72" s="361"/>
      <c r="SPV72" s="361"/>
      <c r="SPW72" s="361"/>
      <c r="SPX72" s="361"/>
      <c r="SPY72" s="361"/>
      <c r="SPZ72" s="361"/>
      <c r="SQA72" s="361"/>
      <c r="SQB72" s="361"/>
      <c r="SQC72" s="361"/>
      <c r="SQD72" s="361"/>
      <c r="SQE72" s="361"/>
      <c r="SQF72" s="361"/>
      <c r="SQG72" s="361"/>
      <c r="SQH72" s="361"/>
      <c r="SQI72" s="361"/>
      <c r="SQJ72" s="361"/>
      <c r="SQK72" s="361"/>
      <c r="SQL72" s="361"/>
      <c r="SQM72" s="361"/>
      <c r="SQN72" s="361"/>
      <c r="SQO72" s="361"/>
      <c r="SQP72" s="361"/>
      <c r="SQQ72" s="361"/>
      <c r="SQR72" s="361"/>
      <c r="SQS72" s="361"/>
      <c r="SQT72" s="361"/>
      <c r="SQU72" s="361"/>
      <c r="SQV72" s="361"/>
      <c r="SQW72" s="361"/>
      <c r="SQX72" s="361"/>
      <c r="SQY72" s="361"/>
      <c r="SQZ72" s="361"/>
      <c r="SRA72" s="361"/>
      <c r="SRB72" s="361"/>
      <c r="SRC72" s="361"/>
      <c r="SRD72" s="361"/>
      <c r="SRE72" s="361"/>
      <c r="SRF72" s="361"/>
      <c r="SRG72" s="361"/>
      <c r="SRH72" s="361"/>
      <c r="SRI72" s="361"/>
      <c r="SRJ72" s="361"/>
      <c r="SRK72" s="361"/>
      <c r="SRL72" s="361"/>
      <c r="SRM72" s="361"/>
      <c r="SRN72" s="361"/>
      <c r="SRO72" s="361"/>
      <c r="SRP72" s="361"/>
      <c r="SRQ72" s="361"/>
      <c r="SRR72" s="361"/>
      <c r="SRS72" s="361"/>
      <c r="SRT72" s="361"/>
      <c r="SRU72" s="361"/>
      <c r="SRV72" s="361"/>
      <c r="SRW72" s="361"/>
      <c r="SRX72" s="361"/>
      <c r="SRY72" s="361"/>
      <c r="SRZ72" s="361"/>
      <c r="SSA72" s="361"/>
      <c r="SSB72" s="361"/>
      <c r="SSC72" s="361"/>
      <c r="SSD72" s="361"/>
      <c r="SSE72" s="361"/>
      <c r="SSF72" s="361"/>
      <c r="SSG72" s="361"/>
      <c r="SSH72" s="361"/>
      <c r="SSI72" s="361"/>
      <c r="SSJ72" s="361"/>
      <c r="SSK72" s="361"/>
      <c r="SSL72" s="361"/>
      <c r="SSM72" s="361"/>
      <c r="SSN72" s="361"/>
      <c r="SSO72" s="361"/>
      <c r="SSP72" s="361"/>
      <c r="SSQ72" s="361"/>
      <c r="SSR72" s="361"/>
      <c r="SSS72" s="361"/>
      <c r="SST72" s="361"/>
      <c r="SSU72" s="361"/>
      <c r="SSV72" s="361"/>
      <c r="SSW72" s="361"/>
      <c r="SSX72" s="361"/>
      <c r="SSY72" s="361"/>
      <c r="SSZ72" s="361"/>
      <c r="STA72" s="361"/>
      <c r="STB72" s="361"/>
      <c r="STC72" s="361"/>
      <c r="STD72" s="361"/>
      <c r="STE72" s="361"/>
      <c r="STF72" s="361"/>
      <c r="STG72" s="361"/>
      <c r="STH72" s="361"/>
      <c r="STI72" s="361"/>
      <c r="STJ72" s="361"/>
      <c r="STK72" s="361"/>
      <c r="STL72" s="361"/>
      <c r="STM72" s="361"/>
      <c r="STN72" s="361"/>
      <c r="STO72" s="361"/>
      <c r="STP72" s="361"/>
      <c r="STQ72" s="361"/>
      <c r="STR72" s="361"/>
      <c r="STS72" s="361"/>
      <c r="STT72" s="361"/>
      <c r="STU72" s="361"/>
      <c r="STV72" s="361"/>
      <c r="STW72" s="361"/>
      <c r="STX72" s="361"/>
      <c r="STY72" s="361"/>
      <c r="STZ72" s="361"/>
      <c r="SUA72" s="361"/>
      <c r="SUB72" s="361"/>
      <c r="SUC72" s="361"/>
      <c r="SUD72" s="361"/>
      <c r="SUE72" s="361"/>
      <c r="SUF72" s="361"/>
      <c r="SUG72" s="361"/>
      <c r="SUH72" s="361"/>
      <c r="SUI72" s="361"/>
      <c r="SUJ72" s="361"/>
      <c r="SUK72" s="361"/>
      <c r="SUL72" s="361"/>
      <c r="SUM72" s="361"/>
      <c r="SUN72" s="361"/>
      <c r="SUO72" s="361"/>
      <c r="SUP72" s="361"/>
      <c r="SUQ72" s="361"/>
      <c r="SUR72" s="361"/>
      <c r="SUS72" s="361"/>
      <c r="SUT72" s="361"/>
      <c r="SUU72" s="361"/>
      <c r="SUV72" s="361"/>
      <c r="SUW72" s="361"/>
      <c r="SUX72" s="361"/>
      <c r="SUY72" s="361"/>
      <c r="SUZ72" s="361"/>
      <c r="SVA72" s="361"/>
      <c r="SVB72" s="361"/>
      <c r="SVC72" s="361"/>
      <c r="SVD72" s="361"/>
      <c r="SVE72" s="361"/>
      <c r="SVF72" s="361"/>
      <c r="SVG72" s="361"/>
      <c r="SVH72" s="361"/>
      <c r="SVI72" s="361"/>
      <c r="SVJ72" s="361"/>
      <c r="SVK72" s="361"/>
      <c r="SVL72" s="361"/>
      <c r="SVM72" s="361"/>
      <c r="SVN72" s="361"/>
      <c r="SVO72" s="361"/>
      <c r="SVP72" s="361"/>
      <c r="SVQ72" s="361"/>
      <c r="SVR72" s="361"/>
      <c r="SVS72" s="361"/>
      <c r="SVT72" s="361"/>
      <c r="SVU72" s="361"/>
      <c r="SVV72" s="361"/>
      <c r="SVW72" s="361"/>
      <c r="SVX72" s="361"/>
      <c r="SVY72" s="361"/>
      <c r="SVZ72" s="361"/>
      <c r="SWA72" s="361"/>
      <c r="SWB72" s="361"/>
      <c r="SWC72" s="361"/>
      <c r="SWD72" s="361"/>
      <c r="SWE72" s="361"/>
      <c r="SWF72" s="361"/>
      <c r="SWG72" s="361"/>
      <c r="SWH72" s="361"/>
      <c r="SWI72" s="361"/>
      <c r="SWJ72" s="361"/>
      <c r="SWK72" s="361"/>
      <c r="SWL72" s="361"/>
      <c r="SWM72" s="361"/>
      <c r="SWN72" s="361"/>
      <c r="SWO72" s="361"/>
      <c r="SWP72" s="361"/>
      <c r="SWQ72" s="361"/>
      <c r="SWR72" s="361"/>
      <c r="SWS72" s="361"/>
      <c r="SWT72" s="361"/>
      <c r="SWU72" s="361"/>
      <c r="SWV72" s="361"/>
      <c r="SWW72" s="361"/>
      <c r="SWX72" s="361"/>
      <c r="SWY72" s="361"/>
      <c r="SWZ72" s="361"/>
      <c r="SXA72" s="361"/>
      <c r="SXB72" s="361"/>
      <c r="SXC72" s="361"/>
      <c r="SXD72" s="361"/>
      <c r="SXE72" s="361"/>
      <c r="SXF72" s="361"/>
      <c r="SXG72" s="361"/>
      <c r="SXH72" s="361"/>
      <c r="SXI72" s="361"/>
      <c r="SXJ72" s="361"/>
      <c r="SXK72" s="361"/>
      <c r="SXL72" s="361"/>
      <c r="SXM72" s="361"/>
      <c r="SXN72" s="361"/>
      <c r="SXO72" s="361"/>
      <c r="SXP72" s="361"/>
      <c r="SXQ72" s="361"/>
      <c r="SXR72" s="361"/>
      <c r="SXS72" s="361"/>
      <c r="SXT72" s="361"/>
      <c r="SXU72" s="361"/>
      <c r="SXV72" s="361"/>
      <c r="SXW72" s="361"/>
      <c r="SXX72" s="361"/>
      <c r="SXY72" s="361"/>
      <c r="SXZ72" s="361"/>
      <c r="SYA72" s="361"/>
      <c r="SYB72" s="361"/>
      <c r="SYC72" s="361"/>
      <c r="SYD72" s="361"/>
      <c r="SYE72" s="361"/>
      <c r="SYF72" s="361"/>
      <c r="SYG72" s="361"/>
      <c r="SYH72" s="361"/>
      <c r="SYI72" s="361"/>
      <c r="SYJ72" s="361"/>
      <c r="SYK72" s="361"/>
      <c r="SYL72" s="361"/>
      <c r="SYM72" s="361"/>
      <c r="SYN72" s="361"/>
      <c r="SYO72" s="361"/>
      <c r="SYP72" s="361"/>
      <c r="SYQ72" s="361"/>
      <c r="SYR72" s="361"/>
      <c r="SYS72" s="361"/>
      <c r="SYT72" s="361"/>
      <c r="SYU72" s="361"/>
      <c r="SYV72" s="361"/>
      <c r="SYW72" s="361"/>
      <c r="SYX72" s="361"/>
      <c r="SYY72" s="361"/>
      <c r="SYZ72" s="361"/>
      <c r="SZA72" s="361"/>
      <c r="SZB72" s="361"/>
      <c r="SZC72" s="361"/>
      <c r="SZD72" s="361"/>
      <c r="SZE72" s="361"/>
      <c r="SZF72" s="361"/>
      <c r="SZG72" s="361"/>
      <c r="SZH72" s="361"/>
      <c r="SZI72" s="361"/>
      <c r="SZJ72" s="361"/>
      <c r="SZK72" s="361"/>
      <c r="SZL72" s="361"/>
      <c r="SZM72" s="361"/>
      <c r="SZN72" s="361"/>
      <c r="SZO72" s="361"/>
      <c r="SZP72" s="361"/>
      <c r="SZQ72" s="361"/>
      <c r="SZR72" s="361"/>
      <c r="SZS72" s="361"/>
      <c r="SZT72" s="361"/>
      <c r="SZU72" s="361"/>
      <c r="SZV72" s="361"/>
      <c r="SZW72" s="361"/>
      <c r="SZX72" s="361"/>
      <c r="SZY72" s="361"/>
      <c r="SZZ72" s="361"/>
      <c r="TAA72" s="361"/>
      <c r="TAB72" s="361"/>
      <c r="TAC72" s="361"/>
      <c r="TAD72" s="361"/>
      <c r="TAE72" s="361"/>
      <c r="TAF72" s="361"/>
      <c r="TAG72" s="361"/>
      <c r="TAH72" s="361"/>
      <c r="TAI72" s="361"/>
      <c r="TAJ72" s="361"/>
      <c r="TAK72" s="361"/>
      <c r="TAL72" s="361"/>
      <c r="TAM72" s="361"/>
      <c r="TAN72" s="361"/>
      <c r="TAO72" s="361"/>
      <c r="TAP72" s="361"/>
      <c r="TAQ72" s="361"/>
      <c r="TAR72" s="361"/>
      <c r="TAS72" s="361"/>
      <c r="TAT72" s="361"/>
      <c r="TAU72" s="361"/>
      <c r="TAV72" s="361"/>
      <c r="TAW72" s="361"/>
      <c r="TAX72" s="361"/>
      <c r="TAY72" s="361"/>
      <c r="TAZ72" s="361"/>
      <c r="TBA72" s="361"/>
      <c r="TBB72" s="361"/>
      <c r="TBC72" s="361"/>
      <c r="TBD72" s="361"/>
      <c r="TBE72" s="361"/>
      <c r="TBF72" s="361"/>
      <c r="TBG72" s="361"/>
      <c r="TBH72" s="361"/>
      <c r="TBI72" s="361"/>
      <c r="TBJ72" s="361"/>
      <c r="TBK72" s="361"/>
      <c r="TBL72" s="361"/>
      <c r="TBM72" s="361"/>
      <c r="TBN72" s="361"/>
      <c r="TBO72" s="361"/>
      <c r="TBP72" s="361"/>
      <c r="TBQ72" s="361"/>
      <c r="TBR72" s="361"/>
      <c r="TBS72" s="361"/>
      <c r="TBT72" s="361"/>
      <c r="TBU72" s="361"/>
      <c r="TBV72" s="361"/>
      <c r="TBW72" s="361"/>
      <c r="TBX72" s="361"/>
      <c r="TBY72" s="361"/>
      <c r="TBZ72" s="361"/>
      <c r="TCA72" s="361"/>
      <c r="TCB72" s="361"/>
      <c r="TCC72" s="361"/>
      <c r="TCD72" s="361"/>
      <c r="TCE72" s="361"/>
      <c r="TCF72" s="361"/>
      <c r="TCG72" s="361"/>
      <c r="TCH72" s="361"/>
      <c r="TCI72" s="361"/>
      <c r="TCJ72" s="361"/>
      <c r="TCK72" s="361"/>
      <c r="TCL72" s="361"/>
      <c r="TCM72" s="361"/>
      <c r="TCN72" s="361"/>
      <c r="TCO72" s="361"/>
      <c r="TCP72" s="361"/>
      <c r="TCQ72" s="361"/>
      <c r="TCR72" s="361"/>
      <c r="TCS72" s="361"/>
      <c r="TCT72" s="361"/>
      <c r="TCU72" s="361"/>
      <c r="TCV72" s="361"/>
      <c r="TCW72" s="361"/>
      <c r="TCX72" s="361"/>
      <c r="TCY72" s="361"/>
      <c r="TCZ72" s="361"/>
      <c r="TDA72" s="361"/>
      <c r="TDB72" s="361"/>
      <c r="TDC72" s="361"/>
      <c r="TDD72" s="361"/>
      <c r="TDE72" s="361"/>
      <c r="TDF72" s="361"/>
      <c r="TDG72" s="361"/>
      <c r="TDH72" s="361"/>
      <c r="TDI72" s="361"/>
      <c r="TDJ72" s="361"/>
      <c r="TDK72" s="361"/>
      <c r="TDL72" s="361"/>
      <c r="TDM72" s="361"/>
      <c r="TDN72" s="361"/>
      <c r="TDO72" s="361"/>
      <c r="TDP72" s="361"/>
      <c r="TDQ72" s="361"/>
      <c r="TDR72" s="361"/>
      <c r="TDS72" s="361"/>
      <c r="TDT72" s="361"/>
      <c r="TDU72" s="361"/>
      <c r="TDV72" s="361"/>
      <c r="TDW72" s="361"/>
      <c r="TDX72" s="361"/>
      <c r="TDY72" s="361"/>
      <c r="TDZ72" s="361"/>
      <c r="TEA72" s="361"/>
      <c r="TEB72" s="361"/>
      <c r="TEC72" s="361"/>
      <c r="TED72" s="361"/>
      <c r="TEE72" s="361"/>
      <c r="TEF72" s="361"/>
      <c r="TEG72" s="361"/>
      <c r="TEH72" s="361"/>
      <c r="TEI72" s="361"/>
      <c r="TEJ72" s="361"/>
      <c r="TEK72" s="361"/>
      <c r="TEL72" s="361"/>
      <c r="TEM72" s="361"/>
      <c r="TEN72" s="361"/>
      <c r="TEO72" s="361"/>
      <c r="TEP72" s="361"/>
      <c r="TEQ72" s="361"/>
      <c r="TER72" s="361"/>
      <c r="TES72" s="361"/>
      <c r="TET72" s="361"/>
      <c r="TEU72" s="361"/>
      <c r="TEV72" s="361"/>
      <c r="TEW72" s="361"/>
      <c r="TEX72" s="361"/>
      <c r="TEY72" s="361"/>
      <c r="TEZ72" s="361"/>
      <c r="TFA72" s="361"/>
      <c r="TFB72" s="361"/>
      <c r="TFC72" s="361"/>
      <c r="TFD72" s="361"/>
      <c r="TFE72" s="361"/>
      <c r="TFF72" s="361"/>
      <c r="TFG72" s="361"/>
      <c r="TFH72" s="361"/>
      <c r="TFI72" s="361"/>
      <c r="TFJ72" s="361"/>
      <c r="TFK72" s="361"/>
      <c r="TFL72" s="361"/>
      <c r="TFM72" s="361"/>
      <c r="TFN72" s="361"/>
      <c r="TFO72" s="361"/>
      <c r="TFP72" s="361"/>
      <c r="TFQ72" s="361"/>
      <c r="TFR72" s="361"/>
      <c r="TFS72" s="361"/>
      <c r="TFT72" s="361"/>
      <c r="TFU72" s="361"/>
      <c r="TFV72" s="361"/>
      <c r="TFW72" s="361"/>
      <c r="TFX72" s="361"/>
      <c r="TFY72" s="361"/>
      <c r="TFZ72" s="361"/>
      <c r="TGA72" s="361"/>
      <c r="TGB72" s="361"/>
      <c r="TGC72" s="361"/>
      <c r="TGD72" s="361"/>
      <c r="TGE72" s="361"/>
      <c r="TGF72" s="361"/>
      <c r="TGG72" s="361"/>
      <c r="TGH72" s="361"/>
      <c r="TGI72" s="361"/>
      <c r="TGJ72" s="361"/>
      <c r="TGK72" s="361"/>
      <c r="TGL72" s="361"/>
      <c r="TGM72" s="361"/>
      <c r="TGN72" s="361"/>
      <c r="TGO72" s="361"/>
      <c r="TGP72" s="361"/>
      <c r="TGQ72" s="361"/>
      <c r="TGR72" s="361"/>
      <c r="TGS72" s="361"/>
      <c r="TGT72" s="361"/>
      <c r="TGU72" s="361"/>
      <c r="TGV72" s="361"/>
      <c r="TGW72" s="361"/>
      <c r="TGX72" s="361"/>
      <c r="TGY72" s="361"/>
      <c r="TGZ72" s="361"/>
      <c r="THA72" s="361"/>
      <c r="THB72" s="361"/>
      <c r="THC72" s="361"/>
      <c r="THD72" s="361"/>
      <c r="THE72" s="361"/>
      <c r="THF72" s="361"/>
      <c r="THG72" s="361"/>
      <c r="THH72" s="361"/>
      <c r="THI72" s="361"/>
      <c r="THJ72" s="361"/>
      <c r="THK72" s="361"/>
      <c r="THL72" s="361"/>
      <c r="THM72" s="361"/>
      <c r="THN72" s="361"/>
      <c r="THO72" s="361"/>
      <c r="THP72" s="361"/>
      <c r="THQ72" s="361"/>
      <c r="THR72" s="361"/>
      <c r="THS72" s="361"/>
      <c r="THT72" s="361"/>
      <c r="THU72" s="361"/>
      <c r="THV72" s="361"/>
      <c r="THW72" s="361"/>
      <c r="THX72" s="361"/>
      <c r="THY72" s="361"/>
      <c r="THZ72" s="361"/>
      <c r="TIA72" s="361"/>
      <c r="TIB72" s="361"/>
      <c r="TIC72" s="361"/>
      <c r="TID72" s="361"/>
      <c r="TIE72" s="361"/>
      <c r="TIF72" s="361"/>
      <c r="TIG72" s="361"/>
      <c r="TIH72" s="361"/>
      <c r="TII72" s="361"/>
      <c r="TIJ72" s="361"/>
      <c r="TIK72" s="361"/>
      <c r="TIL72" s="361"/>
      <c r="TIM72" s="361"/>
      <c r="TIN72" s="361"/>
      <c r="TIO72" s="361"/>
      <c r="TIP72" s="361"/>
      <c r="TIQ72" s="361"/>
      <c r="TIR72" s="361"/>
      <c r="TIS72" s="361"/>
      <c r="TIT72" s="361"/>
      <c r="TIU72" s="361"/>
      <c r="TIV72" s="361"/>
      <c r="TIW72" s="361"/>
      <c r="TIX72" s="361"/>
      <c r="TIY72" s="361"/>
      <c r="TIZ72" s="361"/>
      <c r="TJA72" s="361"/>
      <c r="TJB72" s="361"/>
      <c r="TJC72" s="361"/>
      <c r="TJD72" s="361"/>
      <c r="TJE72" s="361"/>
      <c r="TJF72" s="361"/>
      <c r="TJG72" s="361"/>
      <c r="TJH72" s="361"/>
      <c r="TJI72" s="361"/>
      <c r="TJJ72" s="361"/>
      <c r="TJK72" s="361"/>
      <c r="TJL72" s="361"/>
      <c r="TJM72" s="361"/>
      <c r="TJN72" s="361"/>
      <c r="TJO72" s="361"/>
      <c r="TJP72" s="361"/>
      <c r="TJQ72" s="361"/>
      <c r="TJR72" s="361"/>
      <c r="TJS72" s="361"/>
      <c r="TJT72" s="361"/>
      <c r="TJU72" s="361"/>
      <c r="TJV72" s="361"/>
      <c r="TJW72" s="361"/>
      <c r="TJX72" s="361"/>
      <c r="TJY72" s="361"/>
      <c r="TJZ72" s="361"/>
      <c r="TKA72" s="361"/>
      <c r="TKB72" s="361"/>
      <c r="TKC72" s="361"/>
      <c r="TKD72" s="361"/>
      <c r="TKE72" s="361"/>
      <c r="TKF72" s="361"/>
      <c r="TKG72" s="361"/>
      <c r="TKH72" s="361"/>
      <c r="TKI72" s="361"/>
      <c r="TKJ72" s="361"/>
      <c r="TKK72" s="361"/>
      <c r="TKL72" s="361"/>
      <c r="TKM72" s="361"/>
      <c r="TKN72" s="361"/>
      <c r="TKO72" s="361"/>
      <c r="TKP72" s="361"/>
      <c r="TKQ72" s="361"/>
      <c r="TKR72" s="361"/>
      <c r="TKS72" s="361"/>
      <c r="TKT72" s="361"/>
      <c r="TKU72" s="361"/>
      <c r="TKV72" s="361"/>
      <c r="TKW72" s="361"/>
      <c r="TKX72" s="361"/>
      <c r="TKY72" s="361"/>
      <c r="TKZ72" s="361"/>
      <c r="TLA72" s="361"/>
      <c r="TLB72" s="361"/>
      <c r="TLC72" s="361"/>
      <c r="TLD72" s="361"/>
      <c r="TLE72" s="361"/>
      <c r="TLF72" s="361"/>
      <c r="TLG72" s="361"/>
      <c r="TLH72" s="361"/>
      <c r="TLI72" s="361"/>
      <c r="TLJ72" s="361"/>
      <c r="TLK72" s="361"/>
      <c r="TLL72" s="361"/>
      <c r="TLM72" s="361"/>
      <c r="TLN72" s="361"/>
      <c r="TLO72" s="361"/>
      <c r="TLP72" s="361"/>
      <c r="TLQ72" s="361"/>
      <c r="TLR72" s="361"/>
      <c r="TLS72" s="361"/>
      <c r="TLT72" s="361"/>
      <c r="TLU72" s="361"/>
      <c r="TLV72" s="361"/>
      <c r="TLW72" s="361"/>
      <c r="TLX72" s="361"/>
      <c r="TLY72" s="361"/>
      <c r="TLZ72" s="361"/>
      <c r="TMA72" s="361"/>
      <c r="TMB72" s="361"/>
      <c r="TMC72" s="361"/>
      <c r="TMD72" s="361"/>
      <c r="TME72" s="361"/>
      <c r="TMF72" s="361"/>
      <c r="TMG72" s="361"/>
      <c r="TMH72" s="361"/>
      <c r="TMI72" s="361"/>
      <c r="TMJ72" s="361"/>
      <c r="TMK72" s="361"/>
      <c r="TML72" s="361"/>
      <c r="TMM72" s="361"/>
      <c r="TMN72" s="361"/>
      <c r="TMO72" s="361"/>
      <c r="TMP72" s="361"/>
      <c r="TMQ72" s="361"/>
      <c r="TMR72" s="361"/>
      <c r="TMS72" s="361"/>
      <c r="TMT72" s="361"/>
      <c r="TMU72" s="361"/>
      <c r="TMV72" s="361"/>
      <c r="TMW72" s="361"/>
      <c r="TMX72" s="361"/>
      <c r="TMY72" s="361"/>
      <c r="TMZ72" s="361"/>
      <c r="TNA72" s="361"/>
      <c r="TNB72" s="361"/>
      <c r="TNC72" s="361"/>
      <c r="TND72" s="361"/>
      <c r="TNE72" s="361"/>
      <c r="TNF72" s="361"/>
      <c r="TNG72" s="361"/>
      <c r="TNH72" s="361"/>
      <c r="TNI72" s="361"/>
      <c r="TNJ72" s="361"/>
      <c r="TNK72" s="361"/>
      <c r="TNL72" s="361"/>
      <c r="TNM72" s="361"/>
      <c r="TNN72" s="361"/>
      <c r="TNO72" s="361"/>
      <c r="TNP72" s="361"/>
      <c r="TNQ72" s="361"/>
      <c r="TNR72" s="361"/>
      <c r="TNS72" s="361"/>
      <c r="TNT72" s="361"/>
      <c r="TNU72" s="361"/>
      <c r="TNV72" s="361"/>
      <c r="TNW72" s="361"/>
      <c r="TNX72" s="361"/>
      <c r="TNY72" s="361"/>
      <c r="TNZ72" s="361"/>
      <c r="TOA72" s="361"/>
      <c r="TOB72" s="361"/>
      <c r="TOC72" s="361"/>
      <c r="TOD72" s="361"/>
      <c r="TOE72" s="361"/>
      <c r="TOF72" s="361"/>
      <c r="TOG72" s="361"/>
      <c r="TOH72" s="361"/>
      <c r="TOI72" s="361"/>
      <c r="TOJ72" s="361"/>
      <c r="TOK72" s="361"/>
      <c r="TOL72" s="361"/>
      <c r="TOM72" s="361"/>
      <c r="TON72" s="361"/>
      <c r="TOO72" s="361"/>
      <c r="TOP72" s="361"/>
      <c r="TOQ72" s="361"/>
      <c r="TOR72" s="361"/>
      <c r="TOS72" s="361"/>
      <c r="TOT72" s="361"/>
      <c r="TOU72" s="361"/>
      <c r="TOV72" s="361"/>
      <c r="TOW72" s="361"/>
      <c r="TOX72" s="361"/>
      <c r="TOY72" s="361"/>
      <c r="TOZ72" s="361"/>
      <c r="TPA72" s="361"/>
      <c r="TPB72" s="361"/>
      <c r="TPC72" s="361"/>
      <c r="TPD72" s="361"/>
      <c r="TPE72" s="361"/>
      <c r="TPF72" s="361"/>
      <c r="TPG72" s="361"/>
      <c r="TPH72" s="361"/>
      <c r="TPI72" s="361"/>
      <c r="TPJ72" s="361"/>
      <c r="TPK72" s="361"/>
      <c r="TPL72" s="361"/>
      <c r="TPM72" s="361"/>
      <c r="TPN72" s="361"/>
      <c r="TPO72" s="361"/>
      <c r="TPP72" s="361"/>
      <c r="TPQ72" s="361"/>
      <c r="TPR72" s="361"/>
      <c r="TPS72" s="361"/>
      <c r="TPT72" s="361"/>
      <c r="TPU72" s="361"/>
      <c r="TPV72" s="361"/>
      <c r="TPW72" s="361"/>
      <c r="TPX72" s="361"/>
      <c r="TPY72" s="361"/>
      <c r="TPZ72" s="361"/>
      <c r="TQA72" s="361"/>
      <c r="TQB72" s="361"/>
      <c r="TQC72" s="361"/>
      <c r="TQD72" s="361"/>
      <c r="TQE72" s="361"/>
      <c r="TQF72" s="361"/>
      <c r="TQG72" s="361"/>
      <c r="TQH72" s="361"/>
      <c r="TQI72" s="361"/>
      <c r="TQJ72" s="361"/>
      <c r="TQK72" s="361"/>
      <c r="TQL72" s="361"/>
      <c r="TQM72" s="361"/>
      <c r="TQN72" s="361"/>
      <c r="TQO72" s="361"/>
      <c r="TQP72" s="361"/>
      <c r="TQQ72" s="361"/>
      <c r="TQR72" s="361"/>
      <c r="TQS72" s="361"/>
      <c r="TQT72" s="361"/>
      <c r="TQU72" s="361"/>
      <c r="TQV72" s="361"/>
      <c r="TQW72" s="361"/>
      <c r="TQX72" s="361"/>
      <c r="TQY72" s="361"/>
      <c r="TQZ72" s="361"/>
      <c r="TRA72" s="361"/>
      <c r="TRB72" s="361"/>
      <c r="TRC72" s="361"/>
      <c r="TRD72" s="361"/>
      <c r="TRE72" s="361"/>
      <c r="TRF72" s="361"/>
      <c r="TRG72" s="361"/>
      <c r="TRH72" s="361"/>
      <c r="TRI72" s="361"/>
      <c r="TRJ72" s="361"/>
      <c r="TRK72" s="361"/>
      <c r="TRL72" s="361"/>
      <c r="TRM72" s="361"/>
      <c r="TRN72" s="361"/>
      <c r="TRO72" s="361"/>
      <c r="TRP72" s="361"/>
      <c r="TRQ72" s="361"/>
      <c r="TRR72" s="361"/>
      <c r="TRS72" s="361"/>
      <c r="TRT72" s="361"/>
      <c r="TRU72" s="361"/>
      <c r="TRV72" s="361"/>
      <c r="TRW72" s="361"/>
      <c r="TRX72" s="361"/>
      <c r="TRY72" s="361"/>
      <c r="TRZ72" s="361"/>
      <c r="TSA72" s="361"/>
      <c r="TSB72" s="361"/>
      <c r="TSC72" s="361"/>
      <c r="TSD72" s="361"/>
      <c r="TSE72" s="361"/>
      <c r="TSF72" s="361"/>
      <c r="TSG72" s="361"/>
      <c r="TSH72" s="361"/>
      <c r="TSI72" s="361"/>
      <c r="TSJ72" s="361"/>
      <c r="TSK72" s="361"/>
      <c r="TSL72" s="361"/>
      <c r="TSM72" s="361"/>
      <c r="TSN72" s="361"/>
      <c r="TSO72" s="361"/>
      <c r="TSP72" s="361"/>
      <c r="TSQ72" s="361"/>
      <c r="TSR72" s="361"/>
      <c r="TSS72" s="361"/>
      <c r="TST72" s="361"/>
      <c r="TSU72" s="361"/>
      <c r="TSV72" s="361"/>
      <c r="TSW72" s="361"/>
      <c r="TSX72" s="361"/>
      <c r="TSY72" s="361"/>
      <c r="TSZ72" s="361"/>
      <c r="TTA72" s="361"/>
      <c r="TTB72" s="361"/>
      <c r="TTC72" s="361"/>
      <c r="TTD72" s="361"/>
      <c r="TTE72" s="361"/>
      <c r="TTF72" s="361"/>
      <c r="TTG72" s="361"/>
      <c r="TTH72" s="361"/>
      <c r="TTI72" s="361"/>
      <c r="TTJ72" s="361"/>
      <c r="TTK72" s="361"/>
      <c r="TTL72" s="361"/>
      <c r="TTM72" s="361"/>
      <c r="TTN72" s="361"/>
      <c r="TTO72" s="361"/>
      <c r="TTP72" s="361"/>
      <c r="TTQ72" s="361"/>
      <c r="TTR72" s="361"/>
      <c r="TTS72" s="361"/>
      <c r="TTT72" s="361"/>
      <c r="TTU72" s="361"/>
      <c r="TTV72" s="361"/>
      <c r="TTW72" s="361"/>
      <c r="TTX72" s="361"/>
      <c r="TTY72" s="361"/>
      <c r="TTZ72" s="361"/>
      <c r="TUA72" s="361"/>
      <c r="TUB72" s="361"/>
      <c r="TUC72" s="361"/>
      <c r="TUD72" s="361"/>
      <c r="TUE72" s="361"/>
      <c r="TUF72" s="361"/>
      <c r="TUG72" s="361"/>
      <c r="TUH72" s="361"/>
      <c r="TUI72" s="361"/>
      <c r="TUJ72" s="361"/>
      <c r="TUK72" s="361"/>
      <c r="TUL72" s="361"/>
      <c r="TUM72" s="361"/>
      <c r="TUN72" s="361"/>
      <c r="TUO72" s="361"/>
      <c r="TUP72" s="361"/>
      <c r="TUQ72" s="361"/>
      <c r="TUR72" s="361"/>
      <c r="TUS72" s="361"/>
      <c r="TUT72" s="361"/>
      <c r="TUU72" s="361"/>
      <c r="TUV72" s="361"/>
      <c r="TUW72" s="361"/>
      <c r="TUX72" s="361"/>
      <c r="TUY72" s="361"/>
      <c r="TUZ72" s="361"/>
      <c r="TVA72" s="361"/>
      <c r="TVB72" s="361"/>
      <c r="TVC72" s="361"/>
      <c r="TVD72" s="361"/>
      <c r="TVE72" s="361"/>
      <c r="TVF72" s="361"/>
      <c r="TVG72" s="361"/>
      <c r="TVH72" s="361"/>
      <c r="TVI72" s="361"/>
      <c r="TVJ72" s="361"/>
      <c r="TVK72" s="361"/>
      <c r="TVL72" s="361"/>
      <c r="TVM72" s="361"/>
      <c r="TVN72" s="361"/>
      <c r="TVO72" s="361"/>
      <c r="TVP72" s="361"/>
      <c r="TVQ72" s="361"/>
      <c r="TVR72" s="361"/>
      <c r="TVS72" s="361"/>
      <c r="TVT72" s="361"/>
      <c r="TVU72" s="361"/>
      <c r="TVV72" s="361"/>
      <c r="TVW72" s="361"/>
      <c r="TVX72" s="361"/>
      <c r="TVY72" s="361"/>
      <c r="TVZ72" s="361"/>
      <c r="TWA72" s="361"/>
      <c r="TWB72" s="361"/>
      <c r="TWC72" s="361"/>
      <c r="TWD72" s="361"/>
      <c r="TWE72" s="361"/>
      <c r="TWF72" s="361"/>
      <c r="TWG72" s="361"/>
      <c r="TWH72" s="361"/>
      <c r="TWI72" s="361"/>
      <c r="TWJ72" s="361"/>
      <c r="TWK72" s="361"/>
      <c r="TWL72" s="361"/>
      <c r="TWM72" s="361"/>
      <c r="TWN72" s="361"/>
      <c r="TWO72" s="361"/>
      <c r="TWP72" s="361"/>
      <c r="TWQ72" s="361"/>
      <c r="TWR72" s="361"/>
      <c r="TWS72" s="361"/>
      <c r="TWT72" s="361"/>
      <c r="TWU72" s="361"/>
      <c r="TWV72" s="361"/>
      <c r="TWW72" s="361"/>
      <c r="TWX72" s="361"/>
      <c r="TWY72" s="361"/>
      <c r="TWZ72" s="361"/>
      <c r="TXA72" s="361"/>
      <c r="TXB72" s="361"/>
      <c r="TXC72" s="361"/>
      <c r="TXD72" s="361"/>
      <c r="TXE72" s="361"/>
      <c r="TXF72" s="361"/>
      <c r="TXG72" s="361"/>
      <c r="TXH72" s="361"/>
      <c r="TXI72" s="361"/>
      <c r="TXJ72" s="361"/>
      <c r="TXK72" s="361"/>
      <c r="TXL72" s="361"/>
      <c r="TXM72" s="361"/>
      <c r="TXN72" s="361"/>
      <c r="TXO72" s="361"/>
      <c r="TXP72" s="361"/>
      <c r="TXQ72" s="361"/>
      <c r="TXR72" s="361"/>
      <c r="TXS72" s="361"/>
      <c r="TXT72" s="361"/>
      <c r="TXU72" s="361"/>
      <c r="TXV72" s="361"/>
      <c r="TXW72" s="361"/>
      <c r="TXX72" s="361"/>
      <c r="TXY72" s="361"/>
      <c r="TXZ72" s="361"/>
      <c r="TYA72" s="361"/>
      <c r="TYB72" s="361"/>
      <c r="TYC72" s="361"/>
      <c r="TYD72" s="361"/>
      <c r="TYE72" s="361"/>
      <c r="TYF72" s="361"/>
      <c r="TYG72" s="361"/>
      <c r="TYH72" s="361"/>
      <c r="TYI72" s="361"/>
      <c r="TYJ72" s="361"/>
      <c r="TYK72" s="361"/>
      <c r="TYL72" s="361"/>
      <c r="TYM72" s="361"/>
      <c r="TYN72" s="361"/>
      <c r="TYO72" s="361"/>
      <c r="TYP72" s="361"/>
      <c r="TYQ72" s="361"/>
      <c r="TYR72" s="361"/>
      <c r="TYS72" s="361"/>
      <c r="TYT72" s="361"/>
      <c r="TYU72" s="361"/>
      <c r="TYV72" s="361"/>
      <c r="TYW72" s="361"/>
      <c r="TYX72" s="361"/>
      <c r="TYY72" s="361"/>
      <c r="TYZ72" s="361"/>
      <c r="TZA72" s="361"/>
      <c r="TZB72" s="361"/>
      <c r="TZC72" s="361"/>
      <c r="TZD72" s="361"/>
      <c r="TZE72" s="361"/>
      <c r="TZF72" s="361"/>
      <c r="TZG72" s="361"/>
      <c r="TZH72" s="361"/>
      <c r="TZI72" s="361"/>
      <c r="TZJ72" s="361"/>
      <c r="TZK72" s="361"/>
      <c r="TZL72" s="361"/>
      <c r="TZM72" s="361"/>
      <c r="TZN72" s="361"/>
      <c r="TZO72" s="361"/>
      <c r="TZP72" s="361"/>
      <c r="TZQ72" s="361"/>
      <c r="TZR72" s="361"/>
      <c r="TZS72" s="361"/>
      <c r="TZT72" s="361"/>
      <c r="TZU72" s="361"/>
      <c r="TZV72" s="361"/>
      <c r="TZW72" s="361"/>
      <c r="TZX72" s="361"/>
      <c r="TZY72" s="361"/>
      <c r="TZZ72" s="361"/>
      <c r="UAA72" s="361"/>
      <c r="UAB72" s="361"/>
      <c r="UAC72" s="361"/>
      <c r="UAD72" s="361"/>
      <c r="UAE72" s="361"/>
      <c r="UAF72" s="361"/>
      <c r="UAG72" s="361"/>
      <c r="UAH72" s="361"/>
      <c r="UAI72" s="361"/>
      <c r="UAJ72" s="361"/>
      <c r="UAK72" s="361"/>
      <c r="UAL72" s="361"/>
      <c r="UAM72" s="361"/>
      <c r="UAN72" s="361"/>
      <c r="UAO72" s="361"/>
      <c r="UAP72" s="361"/>
      <c r="UAQ72" s="361"/>
      <c r="UAR72" s="361"/>
      <c r="UAS72" s="361"/>
      <c r="UAT72" s="361"/>
      <c r="UAU72" s="361"/>
      <c r="UAV72" s="361"/>
      <c r="UAW72" s="361"/>
      <c r="UAX72" s="361"/>
      <c r="UAY72" s="361"/>
      <c r="UAZ72" s="361"/>
      <c r="UBA72" s="361"/>
      <c r="UBB72" s="361"/>
      <c r="UBC72" s="361"/>
      <c r="UBD72" s="361"/>
      <c r="UBE72" s="361"/>
      <c r="UBF72" s="361"/>
      <c r="UBG72" s="361"/>
      <c r="UBH72" s="361"/>
      <c r="UBI72" s="361"/>
      <c r="UBJ72" s="361"/>
      <c r="UBK72" s="361"/>
      <c r="UBL72" s="361"/>
      <c r="UBM72" s="361"/>
      <c r="UBN72" s="361"/>
      <c r="UBO72" s="361"/>
      <c r="UBP72" s="361"/>
      <c r="UBQ72" s="361"/>
      <c r="UBR72" s="361"/>
      <c r="UBS72" s="361"/>
      <c r="UBT72" s="361"/>
      <c r="UBU72" s="361"/>
      <c r="UBV72" s="361"/>
      <c r="UBW72" s="361"/>
      <c r="UBX72" s="361"/>
      <c r="UBY72" s="361"/>
      <c r="UBZ72" s="361"/>
      <c r="UCA72" s="361"/>
      <c r="UCB72" s="361"/>
      <c r="UCC72" s="361"/>
      <c r="UCD72" s="361"/>
      <c r="UCE72" s="361"/>
      <c r="UCF72" s="361"/>
      <c r="UCG72" s="361"/>
      <c r="UCH72" s="361"/>
      <c r="UCI72" s="361"/>
      <c r="UCJ72" s="361"/>
      <c r="UCK72" s="361"/>
      <c r="UCL72" s="361"/>
      <c r="UCM72" s="361"/>
      <c r="UCN72" s="361"/>
      <c r="UCO72" s="361"/>
      <c r="UCP72" s="361"/>
      <c r="UCQ72" s="361"/>
      <c r="UCR72" s="361"/>
      <c r="UCS72" s="361"/>
      <c r="UCT72" s="361"/>
      <c r="UCU72" s="361"/>
      <c r="UCV72" s="361"/>
      <c r="UCW72" s="361"/>
      <c r="UCX72" s="361"/>
      <c r="UCY72" s="361"/>
      <c r="UCZ72" s="361"/>
      <c r="UDA72" s="361"/>
      <c r="UDB72" s="361"/>
      <c r="UDC72" s="361"/>
      <c r="UDD72" s="361"/>
      <c r="UDE72" s="361"/>
      <c r="UDF72" s="361"/>
      <c r="UDG72" s="361"/>
      <c r="UDH72" s="361"/>
      <c r="UDI72" s="361"/>
      <c r="UDJ72" s="361"/>
      <c r="UDK72" s="361"/>
      <c r="UDL72" s="361"/>
      <c r="UDM72" s="361"/>
      <c r="UDN72" s="361"/>
      <c r="UDO72" s="361"/>
      <c r="UDP72" s="361"/>
      <c r="UDQ72" s="361"/>
      <c r="UDR72" s="361"/>
      <c r="UDS72" s="361"/>
      <c r="UDT72" s="361"/>
      <c r="UDU72" s="361"/>
      <c r="UDV72" s="361"/>
      <c r="UDW72" s="361"/>
      <c r="UDX72" s="361"/>
      <c r="UDY72" s="361"/>
      <c r="UDZ72" s="361"/>
      <c r="UEA72" s="361"/>
      <c r="UEB72" s="361"/>
      <c r="UEC72" s="361"/>
      <c r="UED72" s="361"/>
      <c r="UEE72" s="361"/>
      <c r="UEF72" s="361"/>
      <c r="UEG72" s="361"/>
      <c r="UEH72" s="361"/>
      <c r="UEI72" s="361"/>
      <c r="UEJ72" s="361"/>
      <c r="UEK72" s="361"/>
      <c r="UEL72" s="361"/>
      <c r="UEM72" s="361"/>
      <c r="UEN72" s="361"/>
      <c r="UEO72" s="361"/>
      <c r="UEP72" s="361"/>
      <c r="UEQ72" s="361"/>
      <c r="UER72" s="361"/>
      <c r="UES72" s="361"/>
      <c r="UET72" s="361"/>
      <c r="UEU72" s="361"/>
      <c r="UEV72" s="361"/>
      <c r="UEW72" s="361"/>
      <c r="UEX72" s="361"/>
      <c r="UEY72" s="361"/>
      <c r="UEZ72" s="361"/>
      <c r="UFA72" s="361"/>
      <c r="UFB72" s="361"/>
      <c r="UFC72" s="361"/>
      <c r="UFD72" s="361"/>
      <c r="UFE72" s="361"/>
      <c r="UFF72" s="361"/>
      <c r="UFG72" s="361"/>
      <c r="UFH72" s="361"/>
      <c r="UFI72" s="361"/>
      <c r="UFJ72" s="361"/>
      <c r="UFK72" s="361"/>
      <c r="UFL72" s="361"/>
      <c r="UFM72" s="361"/>
      <c r="UFN72" s="361"/>
      <c r="UFO72" s="361"/>
      <c r="UFP72" s="361"/>
      <c r="UFQ72" s="361"/>
      <c r="UFR72" s="361"/>
      <c r="UFS72" s="361"/>
      <c r="UFT72" s="361"/>
      <c r="UFU72" s="361"/>
      <c r="UFV72" s="361"/>
      <c r="UFW72" s="361"/>
      <c r="UFX72" s="361"/>
      <c r="UFY72" s="361"/>
      <c r="UFZ72" s="361"/>
      <c r="UGA72" s="361"/>
      <c r="UGB72" s="361"/>
      <c r="UGC72" s="361"/>
      <c r="UGD72" s="361"/>
      <c r="UGE72" s="361"/>
      <c r="UGF72" s="361"/>
      <c r="UGG72" s="361"/>
      <c r="UGH72" s="361"/>
      <c r="UGI72" s="361"/>
      <c r="UGJ72" s="361"/>
      <c r="UGK72" s="361"/>
      <c r="UGL72" s="361"/>
      <c r="UGM72" s="361"/>
      <c r="UGN72" s="361"/>
      <c r="UGO72" s="361"/>
      <c r="UGP72" s="361"/>
      <c r="UGQ72" s="361"/>
      <c r="UGR72" s="361"/>
      <c r="UGS72" s="361"/>
      <c r="UGT72" s="361"/>
      <c r="UGU72" s="361"/>
      <c r="UGV72" s="361"/>
      <c r="UGW72" s="361"/>
      <c r="UGX72" s="361"/>
      <c r="UGY72" s="361"/>
      <c r="UGZ72" s="361"/>
      <c r="UHA72" s="361"/>
      <c r="UHB72" s="361"/>
      <c r="UHC72" s="361"/>
      <c r="UHD72" s="361"/>
      <c r="UHE72" s="361"/>
      <c r="UHF72" s="361"/>
      <c r="UHG72" s="361"/>
      <c r="UHH72" s="361"/>
      <c r="UHI72" s="361"/>
      <c r="UHJ72" s="361"/>
      <c r="UHK72" s="361"/>
      <c r="UHL72" s="361"/>
      <c r="UHM72" s="361"/>
      <c r="UHN72" s="361"/>
      <c r="UHO72" s="361"/>
      <c r="UHP72" s="361"/>
      <c r="UHQ72" s="361"/>
      <c r="UHR72" s="361"/>
      <c r="UHS72" s="361"/>
      <c r="UHT72" s="361"/>
      <c r="UHU72" s="361"/>
      <c r="UHV72" s="361"/>
      <c r="UHW72" s="361"/>
      <c r="UHX72" s="361"/>
      <c r="UHY72" s="361"/>
      <c r="UHZ72" s="361"/>
      <c r="UIA72" s="361"/>
      <c r="UIB72" s="361"/>
      <c r="UIC72" s="361"/>
      <c r="UID72" s="361"/>
      <c r="UIE72" s="361"/>
      <c r="UIF72" s="361"/>
      <c r="UIG72" s="361"/>
      <c r="UIH72" s="361"/>
      <c r="UII72" s="361"/>
      <c r="UIJ72" s="361"/>
      <c r="UIK72" s="361"/>
      <c r="UIL72" s="361"/>
      <c r="UIM72" s="361"/>
      <c r="UIN72" s="361"/>
      <c r="UIO72" s="361"/>
      <c r="UIP72" s="361"/>
      <c r="UIQ72" s="361"/>
      <c r="UIR72" s="361"/>
      <c r="UIS72" s="361"/>
      <c r="UIT72" s="361"/>
      <c r="UIU72" s="361"/>
      <c r="UIV72" s="361"/>
      <c r="UIW72" s="361"/>
      <c r="UIX72" s="361"/>
      <c r="UIY72" s="361"/>
      <c r="UIZ72" s="361"/>
      <c r="UJA72" s="361"/>
      <c r="UJB72" s="361"/>
      <c r="UJC72" s="361"/>
      <c r="UJD72" s="361"/>
      <c r="UJE72" s="361"/>
      <c r="UJF72" s="361"/>
      <c r="UJG72" s="361"/>
      <c r="UJH72" s="361"/>
      <c r="UJI72" s="361"/>
      <c r="UJJ72" s="361"/>
      <c r="UJK72" s="361"/>
      <c r="UJL72" s="361"/>
      <c r="UJM72" s="361"/>
      <c r="UJN72" s="361"/>
      <c r="UJO72" s="361"/>
      <c r="UJP72" s="361"/>
      <c r="UJQ72" s="361"/>
      <c r="UJR72" s="361"/>
      <c r="UJS72" s="361"/>
      <c r="UJT72" s="361"/>
      <c r="UJU72" s="361"/>
      <c r="UJV72" s="361"/>
      <c r="UJW72" s="361"/>
      <c r="UJX72" s="361"/>
      <c r="UJY72" s="361"/>
      <c r="UJZ72" s="361"/>
      <c r="UKA72" s="361"/>
      <c r="UKB72" s="361"/>
      <c r="UKC72" s="361"/>
      <c r="UKD72" s="361"/>
      <c r="UKE72" s="361"/>
      <c r="UKF72" s="361"/>
      <c r="UKG72" s="361"/>
      <c r="UKH72" s="361"/>
      <c r="UKI72" s="361"/>
      <c r="UKJ72" s="361"/>
      <c r="UKK72" s="361"/>
      <c r="UKL72" s="361"/>
      <c r="UKM72" s="361"/>
      <c r="UKN72" s="361"/>
      <c r="UKO72" s="361"/>
      <c r="UKP72" s="361"/>
      <c r="UKQ72" s="361"/>
      <c r="UKR72" s="361"/>
      <c r="UKS72" s="361"/>
      <c r="UKT72" s="361"/>
      <c r="UKU72" s="361"/>
      <c r="UKV72" s="361"/>
      <c r="UKW72" s="361"/>
      <c r="UKX72" s="361"/>
      <c r="UKY72" s="361"/>
      <c r="UKZ72" s="361"/>
      <c r="ULA72" s="361"/>
      <c r="ULB72" s="361"/>
      <c r="ULC72" s="361"/>
      <c r="ULD72" s="361"/>
      <c r="ULE72" s="361"/>
      <c r="ULF72" s="361"/>
      <c r="ULG72" s="361"/>
      <c r="ULH72" s="361"/>
      <c r="ULI72" s="361"/>
      <c r="ULJ72" s="361"/>
      <c r="ULK72" s="361"/>
      <c r="ULL72" s="361"/>
      <c r="ULM72" s="361"/>
      <c r="ULN72" s="361"/>
      <c r="ULO72" s="361"/>
      <c r="ULP72" s="361"/>
      <c r="ULQ72" s="361"/>
      <c r="ULR72" s="361"/>
      <c r="ULS72" s="361"/>
      <c r="ULT72" s="361"/>
      <c r="ULU72" s="361"/>
      <c r="ULV72" s="361"/>
      <c r="ULW72" s="361"/>
      <c r="ULX72" s="361"/>
      <c r="ULY72" s="361"/>
      <c r="ULZ72" s="361"/>
      <c r="UMA72" s="361"/>
      <c r="UMB72" s="361"/>
      <c r="UMC72" s="361"/>
      <c r="UMD72" s="361"/>
      <c r="UME72" s="361"/>
      <c r="UMF72" s="361"/>
      <c r="UMG72" s="361"/>
      <c r="UMH72" s="361"/>
      <c r="UMI72" s="361"/>
      <c r="UMJ72" s="361"/>
      <c r="UMK72" s="361"/>
      <c r="UML72" s="361"/>
      <c r="UMM72" s="361"/>
      <c r="UMN72" s="361"/>
      <c r="UMO72" s="361"/>
      <c r="UMP72" s="361"/>
      <c r="UMQ72" s="361"/>
      <c r="UMR72" s="361"/>
      <c r="UMS72" s="361"/>
      <c r="UMT72" s="361"/>
      <c r="UMU72" s="361"/>
      <c r="UMV72" s="361"/>
      <c r="UMW72" s="361"/>
      <c r="UMX72" s="361"/>
      <c r="UMY72" s="361"/>
      <c r="UMZ72" s="361"/>
      <c r="UNA72" s="361"/>
      <c r="UNB72" s="361"/>
      <c r="UNC72" s="361"/>
      <c r="UND72" s="361"/>
      <c r="UNE72" s="361"/>
      <c r="UNF72" s="361"/>
      <c r="UNG72" s="361"/>
      <c r="UNH72" s="361"/>
      <c r="UNI72" s="361"/>
      <c r="UNJ72" s="361"/>
      <c r="UNK72" s="361"/>
      <c r="UNL72" s="361"/>
      <c r="UNM72" s="361"/>
      <c r="UNN72" s="361"/>
      <c r="UNO72" s="361"/>
      <c r="UNP72" s="361"/>
      <c r="UNQ72" s="361"/>
      <c r="UNR72" s="361"/>
      <c r="UNS72" s="361"/>
      <c r="UNT72" s="361"/>
      <c r="UNU72" s="361"/>
      <c r="UNV72" s="361"/>
      <c r="UNW72" s="361"/>
      <c r="UNX72" s="361"/>
      <c r="UNY72" s="361"/>
      <c r="UNZ72" s="361"/>
      <c r="UOA72" s="361"/>
      <c r="UOB72" s="361"/>
      <c r="UOC72" s="361"/>
      <c r="UOD72" s="361"/>
      <c r="UOE72" s="361"/>
      <c r="UOF72" s="361"/>
      <c r="UOG72" s="361"/>
      <c r="UOH72" s="361"/>
      <c r="UOI72" s="361"/>
      <c r="UOJ72" s="361"/>
      <c r="UOK72" s="361"/>
      <c r="UOL72" s="361"/>
      <c r="UOM72" s="361"/>
      <c r="UON72" s="361"/>
      <c r="UOO72" s="361"/>
      <c r="UOP72" s="361"/>
      <c r="UOQ72" s="361"/>
      <c r="UOR72" s="361"/>
      <c r="UOS72" s="361"/>
      <c r="UOT72" s="361"/>
      <c r="UOU72" s="361"/>
      <c r="UOV72" s="361"/>
      <c r="UOW72" s="361"/>
      <c r="UOX72" s="361"/>
      <c r="UOY72" s="361"/>
      <c r="UOZ72" s="361"/>
      <c r="UPA72" s="361"/>
      <c r="UPB72" s="361"/>
      <c r="UPC72" s="361"/>
      <c r="UPD72" s="361"/>
      <c r="UPE72" s="361"/>
      <c r="UPF72" s="361"/>
      <c r="UPG72" s="361"/>
      <c r="UPH72" s="361"/>
      <c r="UPI72" s="361"/>
      <c r="UPJ72" s="361"/>
      <c r="UPK72" s="361"/>
      <c r="UPL72" s="361"/>
      <c r="UPM72" s="361"/>
      <c r="UPN72" s="361"/>
      <c r="UPO72" s="361"/>
      <c r="UPP72" s="361"/>
      <c r="UPQ72" s="361"/>
      <c r="UPR72" s="361"/>
      <c r="UPS72" s="361"/>
      <c r="UPT72" s="361"/>
      <c r="UPU72" s="361"/>
      <c r="UPV72" s="361"/>
      <c r="UPW72" s="361"/>
      <c r="UPX72" s="361"/>
      <c r="UPY72" s="361"/>
      <c r="UPZ72" s="361"/>
      <c r="UQA72" s="361"/>
      <c r="UQB72" s="361"/>
      <c r="UQC72" s="361"/>
      <c r="UQD72" s="361"/>
      <c r="UQE72" s="361"/>
      <c r="UQF72" s="361"/>
      <c r="UQG72" s="361"/>
      <c r="UQH72" s="361"/>
      <c r="UQI72" s="361"/>
      <c r="UQJ72" s="361"/>
      <c r="UQK72" s="361"/>
      <c r="UQL72" s="361"/>
      <c r="UQM72" s="361"/>
      <c r="UQN72" s="361"/>
      <c r="UQO72" s="361"/>
      <c r="UQP72" s="361"/>
      <c r="UQQ72" s="361"/>
      <c r="UQR72" s="361"/>
      <c r="UQS72" s="361"/>
      <c r="UQT72" s="361"/>
      <c r="UQU72" s="361"/>
      <c r="UQV72" s="361"/>
      <c r="UQW72" s="361"/>
      <c r="UQX72" s="361"/>
      <c r="UQY72" s="361"/>
      <c r="UQZ72" s="361"/>
      <c r="URA72" s="361"/>
      <c r="URB72" s="361"/>
      <c r="URC72" s="361"/>
      <c r="URD72" s="361"/>
      <c r="URE72" s="361"/>
      <c r="URF72" s="361"/>
      <c r="URG72" s="361"/>
      <c r="URH72" s="361"/>
      <c r="URI72" s="361"/>
      <c r="URJ72" s="361"/>
      <c r="URK72" s="361"/>
      <c r="URL72" s="361"/>
      <c r="URM72" s="361"/>
      <c r="URN72" s="361"/>
      <c r="URO72" s="361"/>
      <c r="URP72" s="361"/>
      <c r="URQ72" s="361"/>
      <c r="URR72" s="361"/>
      <c r="URS72" s="361"/>
      <c r="URT72" s="361"/>
      <c r="URU72" s="361"/>
      <c r="URV72" s="361"/>
      <c r="URW72" s="361"/>
      <c r="URX72" s="361"/>
      <c r="URY72" s="361"/>
      <c r="URZ72" s="361"/>
      <c r="USA72" s="361"/>
      <c r="USB72" s="361"/>
      <c r="USC72" s="361"/>
      <c r="USD72" s="361"/>
      <c r="USE72" s="361"/>
      <c r="USF72" s="361"/>
      <c r="USG72" s="361"/>
      <c r="USH72" s="361"/>
      <c r="USI72" s="361"/>
      <c r="USJ72" s="361"/>
      <c r="USK72" s="361"/>
      <c r="USL72" s="361"/>
      <c r="USM72" s="361"/>
      <c r="USN72" s="361"/>
      <c r="USO72" s="361"/>
      <c r="USP72" s="361"/>
      <c r="USQ72" s="361"/>
      <c r="USR72" s="361"/>
      <c r="USS72" s="361"/>
      <c r="UST72" s="361"/>
      <c r="USU72" s="361"/>
      <c r="USV72" s="361"/>
      <c r="USW72" s="361"/>
      <c r="USX72" s="361"/>
      <c r="USY72" s="361"/>
      <c r="USZ72" s="361"/>
      <c r="UTA72" s="361"/>
      <c r="UTB72" s="361"/>
      <c r="UTC72" s="361"/>
      <c r="UTD72" s="361"/>
      <c r="UTE72" s="361"/>
      <c r="UTF72" s="361"/>
      <c r="UTG72" s="361"/>
      <c r="UTH72" s="361"/>
      <c r="UTI72" s="361"/>
      <c r="UTJ72" s="361"/>
      <c r="UTK72" s="361"/>
      <c r="UTL72" s="361"/>
      <c r="UTM72" s="361"/>
      <c r="UTN72" s="361"/>
      <c r="UTO72" s="361"/>
      <c r="UTP72" s="361"/>
      <c r="UTQ72" s="361"/>
      <c r="UTR72" s="361"/>
      <c r="UTS72" s="361"/>
      <c r="UTT72" s="361"/>
      <c r="UTU72" s="361"/>
      <c r="UTV72" s="361"/>
      <c r="UTW72" s="361"/>
      <c r="UTX72" s="361"/>
      <c r="UTY72" s="361"/>
      <c r="UTZ72" s="361"/>
      <c r="UUA72" s="361"/>
      <c r="UUB72" s="361"/>
      <c r="UUC72" s="361"/>
      <c r="UUD72" s="361"/>
      <c r="UUE72" s="361"/>
      <c r="UUF72" s="361"/>
      <c r="UUG72" s="361"/>
      <c r="UUH72" s="361"/>
      <c r="UUI72" s="361"/>
      <c r="UUJ72" s="361"/>
      <c r="UUK72" s="361"/>
      <c r="UUL72" s="361"/>
      <c r="UUM72" s="361"/>
      <c r="UUN72" s="361"/>
      <c r="UUO72" s="361"/>
      <c r="UUP72" s="361"/>
      <c r="UUQ72" s="361"/>
      <c r="UUR72" s="361"/>
      <c r="UUS72" s="361"/>
      <c r="UUT72" s="361"/>
      <c r="UUU72" s="361"/>
      <c r="UUV72" s="361"/>
      <c r="UUW72" s="361"/>
      <c r="UUX72" s="361"/>
      <c r="UUY72" s="361"/>
      <c r="UUZ72" s="361"/>
      <c r="UVA72" s="361"/>
      <c r="UVB72" s="361"/>
      <c r="UVC72" s="361"/>
      <c r="UVD72" s="361"/>
      <c r="UVE72" s="361"/>
      <c r="UVF72" s="361"/>
      <c r="UVG72" s="361"/>
      <c r="UVH72" s="361"/>
      <c r="UVI72" s="361"/>
      <c r="UVJ72" s="361"/>
      <c r="UVK72" s="361"/>
      <c r="UVL72" s="361"/>
      <c r="UVM72" s="361"/>
      <c r="UVN72" s="361"/>
      <c r="UVO72" s="361"/>
      <c r="UVP72" s="361"/>
      <c r="UVQ72" s="361"/>
      <c r="UVR72" s="361"/>
      <c r="UVS72" s="361"/>
      <c r="UVT72" s="361"/>
      <c r="UVU72" s="361"/>
      <c r="UVV72" s="361"/>
      <c r="UVW72" s="361"/>
      <c r="UVX72" s="361"/>
      <c r="UVY72" s="361"/>
      <c r="UVZ72" s="361"/>
      <c r="UWA72" s="361"/>
      <c r="UWB72" s="361"/>
      <c r="UWC72" s="361"/>
      <c r="UWD72" s="361"/>
      <c r="UWE72" s="361"/>
      <c r="UWF72" s="361"/>
      <c r="UWG72" s="361"/>
      <c r="UWH72" s="361"/>
      <c r="UWI72" s="361"/>
      <c r="UWJ72" s="361"/>
      <c r="UWK72" s="361"/>
      <c r="UWL72" s="361"/>
      <c r="UWM72" s="361"/>
      <c r="UWN72" s="361"/>
      <c r="UWO72" s="361"/>
      <c r="UWP72" s="361"/>
      <c r="UWQ72" s="361"/>
      <c r="UWR72" s="361"/>
      <c r="UWS72" s="361"/>
      <c r="UWT72" s="361"/>
      <c r="UWU72" s="361"/>
      <c r="UWV72" s="361"/>
      <c r="UWW72" s="361"/>
      <c r="UWX72" s="361"/>
      <c r="UWY72" s="361"/>
      <c r="UWZ72" s="361"/>
      <c r="UXA72" s="361"/>
      <c r="UXB72" s="361"/>
      <c r="UXC72" s="361"/>
      <c r="UXD72" s="361"/>
      <c r="UXE72" s="361"/>
      <c r="UXF72" s="361"/>
      <c r="UXG72" s="361"/>
      <c r="UXH72" s="361"/>
      <c r="UXI72" s="361"/>
      <c r="UXJ72" s="361"/>
      <c r="UXK72" s="361"/>
      <c r="UXL72" s="361"/>
      <c r="UXM72" s="361"/>
      <c r="UXN72" s="361"/>
      <c r="UXO72" s="361"/>
      <c r="UXP72" s="361"/>
      <c r="UXQ72" s="361"/>
      <c r="UXR72" s="361"/>
      <c r="UXS72" s="361"/>
      <c r="UXT72" s="361"/>
      <c r="UXU72" s="361"/>
      <c r="UXV72" s="361"/>
      <c r="UXW72" s="361"/>
      <c r="UXX72" s="361"/>
      <c r="UXY72" s="361"/>
      <c r="UXZ72" s="361"/>
      <c r="UYA72" s="361"/>
      <c r="UYB72" s="361"/>
      <c r="UYC72" s="361"/>
      <c r="UYD72" s="361"/>
      <c r="UYE72" s="361"/>
      <c r="UYF72" s="361"/>
      <c r="UYG72" s="361"/>
      <c r="UYH72" s="361"/>
      <c r="UYI72" s="361"/>
      <c r="UYJ72" s="361"/>
      <c r="UYK72" s="361"/>
      <c r="UYL72" s="361"/>
      <c r="UYM72" s="361"/>
      <c r="UYN72" s="361"/>
      <c r="UYO72" s="361"/>
      <c r="UYP72" s="361"/>
      <c r="UYQ72" s="361"/>
      <c r="UYR72" s="361"/>
      <c r="UYS72" s="361"/>
      <c r="UYT72" s="361"/>
      <c r="UYU72" s="361"/>
      <c r="UYV72" s="361"/>
      <c r="UYW72" s="361"/>
      <c r="UYX72" s="361"/>
      <c r="UYY72" s="361"/>
      <c r="UYZ72" s="361"/>
      <c r="UZA72" s="361"/>
      <c r="UZB72" s="361"/>
      <c r="UZC72" s="361"/>
      <c r="UZD72" s="361"/>
      <c r="UZE72" s="361"/>
      <c r="UZF72" s="361"/>
      <c r="UZG72" s="361"/>
      <c r="UZH72" s="361"/>
      <c r="UZI72" s="361"/>
      <c r="UZJ72" s="361"/>
      <c r="UZK72" s="361"/>
      <c r="UZL72" s="361"/>
      <c r="UZM72" s="361"/>
      <c r="UZN72" s="361"/>
      <c r="UZO72" s="361"/>
      <c r="UZP72" s="361"/>
      <c r="UZQ72" s="361"/>
      <c r="UZR72" s="361"/>
      <c r="UZS72" s="361"/>
      <c r="UZT72" s="361"/>
      <c r="UZU72" s="361"/>
      <c r="UZV72" s="361"/>
      <c r="UZW72" s="361"/>
      <c r="UZX72" s="361"/>
      <c r="UZY72" s="361"/>
      <c r="UZZ72" s="361"/>
      <c r="VAA72" s="361"/>
      <c r="VAB72" s="361"/>
      <c r="VAC72" s="361"/>
      <c r="VAD72" s="361"/>
      <c r="VAE72" s="361"/>
      <c r="VAF72" s="361"/>
      <c r="VAG72" s="361"/>
      <c r="VAH72" s="361"/>
      <c r="VAI72" s="361"/>
      <c r="VAJ72" s="361"/>
      <c r="VAK72" s="361"/>
      <c r="VAL72" s="361"/>
      <c r="VAM72" s="361"/>
      <c r="VAN72" s="361"/>
      <c r="VAO72" s="361"/>
      <c r="VAP72" s="361"/>
      <c r="VAQ72" s="361"/>
      <c r="VAR72" s="361"/>
      <c r="VAS72" s="361"/>
      <c r="VAT72" s="361"/>
      <c r="VAU72" s="361"/>
      <c r="VAV72" s="361"/>
      <c r="VAW72" s="361"/>
      <c r="VAX72" s="361"/>
      <c r="VAY72" s="361"/>
      <c r="VAZ72" s="361"/>
      <c r="VBA72" s="361"/>
      <c r="VBB72" s="361"/>
      <c r="VBC72" s="361"/>
      <c r="VBD72" s="361"/>
      <c r="VBE72" s="361"/>
      <c r="VBF72" s="361"/>
      <c r="VBG72" s="361"/>
      <c r="VBH72" s="361"/>
      <c r="VBI72" s="361"/>
      <c r="VBJ72" s="361"/>
      <c r="VBK72" s="361"/>
      <c r="VBL72" s="361"/>
      <c r="VBM72" s="361"/>
      <c r="VBN72" s="361"/>
      <c r="VBO72" s="361"/>
      <c r="VBP72" s="361"/>
      <c r="VBQ72" s="361"/>
      <c r="VBR72" s="361"/>
      <c r="VBS72" s="361"/>
      <c r="VBT72" s="361"/>
      <c r="VBU72" s="361"/>
      <c r="VBV72" s="361"/>
      <c r="VBW72" s="361"/>
      <c r="VBX72" s="361"/>
      <c r="VBY72" s="361"/>
      <c r="VBZ72" s="361"/>
      <c r="VCA72" s="361"/>
      <c r="VCB72" s="361"/>
      <c r="VCC72" s="361"/>
      <c r="VCD72" s="361"/>
      <c r="VCE72" s="361"/>
      <c r="VCF72" s="361"/>
      <c r="VCG72" s="361"/>
      <c r="VCH72" s="361"/>
      <c r="VCI72" s="361"/>
      <c r="VCJ72" s="361"/>
      <c r="VCK72" s="361"/>
      <c r="VCL72" s="361"/>
      <c r="VCM72" s="361"/>
      <c r="VCN72" s="361"/>
      <c r="VCO72" s="361"/>
      <c r="VCP72" s="361"/>
      <c r="VCQ72" s="361"/>
      <c r="VCR72" s="361"/>
      <c r="VCS72" s="361"/>
      <c r="VCT72" s="361"/>
      <c r="VCU72" s="361"/>
      <c r="VCV72" s="361"/>
      <c r="VCW72" s="361"/>
      <c r="VCX72" s="361"/>
      <c r="VCY72" s="361"/>
      <c r="VCZ72" s="361"/>
      <c r="VDA72" s="361"/>
      <c r="VDB72" s="361"/>
      <c r="VDC72" s="361"/>
      <c r="VDD72" s="361"/>
      <c r="VDE72" s="361"/>
      <c r="VDF72" s="361"/>
      <c r="VDG72" s="361"/>
      <c r="VDH72" s="361"/>
      <c r="VDI72" s="361"/>
      <c r="VDJ72" s="361"/>
      <c r="VDK72" s="361"/>
      <c r="VDL72" s="361"/>
      <c r="VDM72" s="361"/>
      <c r="VDN72" s="361"/>
      <c r="VDO72" s="361"/>
      <c r="VDP72" s="361"/>
      <c r="VDQ72" s="361"/>
      <c r="VDR72" s="361"/>
      <c r="VDS72" s="361"/>
      <c r="VDT72" s="361"/>
      <c r="VDU72" s="361"/>
      <c r="VDV72" s="361"/>
      <c r="VDW72" s="361"/>
      <c r="VDX72" s="361"/>
      <c r="VDY72" s="361"/>
      <c r="VDZ72" s="361"/>
      <c r="VEA72" s="361"/>
      <c r="VEB72" s="361"/>
      <c r="VEC72" s="361"/>
      <c r="VED72" s="361"/>
      <c r="VEE72" s="361"/>
      <c r="VEF72" s="361"/>
      <c r="VEG72" s="361"/>
      <c r="VEH72" s="361"/>
      <c r="VEI72" s="361"/>
      <c r="VEJ72" s="361"/>
      <c r="VEK72" s="361"/>
      <c r="VEL72" s="361"/>
      <c r="VEM72" s="361"/>
      <c r="VEN72" s="361"/>
      <c r="VEO72" s="361"/>
      <c r="VEP72" s="361"/>
      <c r="VEQ72" s="361"/>
      <c r="VER72" s="361"/>
      <c r="VES72" s="361"/>
      <c r="VET72" s="361"/>
      <c r="VEU72" s="361"/>
      <c r="VEV72" s="361"/>
      <c r="VEW72" s="361"/>
      <c r="VEX72" s="361"/>
      <c r="VEY72" s="361"/>
      <c r="VEZ72" s="361"/>
      <c r="VFA72" s="361"/>
      <c r="VFB72" s="361"/>
      <c r="VFC72" s="361"/>
      <c r="VFD72" s="361"/>
      <c r="VFE72" s="361"/>
      <c r="VFF72" s="361"/>
      <c r="VFG72" s="361"/>
      <c r="VFH72" s="361"/>
      <c r="VFI72" s="361"/>
      <c r="VFJ72" s="361"/>
      <c r="VFK72" s="361"/>
      <c r="VFL72" s="361"/>
      <c r="VFM72" s="361"/>
      <c r="VFN72" s="361"/>
      <c r="VFO72" s="361"/>
      <c r="VFP72" s="361"/>
      <c r="VFQ72" s="361"/>
      <c r="VFR72" s="361"/>
      <c r="VFS72" s="361"/>
      <c r="VFT72" s="361"/>
      <c r="VFU72" s="361"/>
      <c r="VFV72" s="361"/>
      <c r="VFW72" s="361"/>
      <c r="VFX72" s="361"/>
      <c r="VFY72" s="361"/>
      <c r="VFZ72" s="361"/>
      <c r="VGA72" s="361"/>
      <c r="VGB72" s="361"/>
      <c r="VGC72" s="361"/>
      <c r="VGD72" s="361"/>
      <c r="VGE72" s="361"/>
      <c r="VGF72" s="361"/>
      <c r="VGG72" s="361"/>
      <c r="VGH72" s="361"/>
      <c r="VGI72" s="361"/>
      <c r="VGJ72" s="361"/>
      <c r="VGK72" s="361"/>
      <c r="VGL72" s="361"/>
      <c r="VGM72" s="361"/>
      <c r="VGN72" s="361"/>
      <c r="VGO72" s="361"/>
      <c r="VGP72" s="361"/>
      <c r="VGQ72" s="361"/>
      <c r="VGR72" s="361"/>
      <c r="VGS72" s="361"/>
      <c r="VGT72" s="361"/>
      <c r="VGU72" s="361"/>
      <c r="VGV72" s="361"/>
      <c r="VGW72" s="361"/>
      <c r="VGX72" s="361"/>
      <c r="VGY72" s="361"/>
      <c r="VGZ72" s="361"/>
      <c r="VHA72" s="361"/>
      <c r="VHB72" s="361"/>
      <c r="VHC72" s="361"/>
      <c r="VHD72" s="361"/>
      <c r="VHE72" s="361"/>
      <c r="VHF72" s="361"/>
      <c r="VHG72" s="361"/>
      <c r="VHH72" s="361"/>
      <c r="VHI72" s="361"/>
      <c r="VHJ72" s="361"/>
      <c r="VHK72" s="361"/>
      <c r="VHL72" s="361"/>
      <c r="VHM72" s="361"/>
      <c r="VHN72" s="361"/>
      <c r="VHO72" s="361"/>
      <c r="VHP72" s="361"/>
      <c r="VHQ72" s="361"/>
      <c r="VHR72" s="361"/>
      <c r="VHS72" s="361"/>
      <c r="VHT72" s="361"/>
      <c r="VHU72" s="361"/>
      <c r="VHV72" s="361"/>
      <c r="VHW72" s="361"/>
      <c r="VHX72" s="361"/>
      <c r="VHY72" s="361"/>
      <c r="VHZ72" s="361"/>
      <c r="VIA72" s="361"/>
      <c r="VIB72" s="361"/>
      <c r="VIC72" s="361"/>
      <c r="VID72" s="361"/>
      <c r="VIE72" s="361"/>
      <c r="VIF72" s="361"/>
      <c r="VIG72" s="361"/>
      <c r="VIH72" s="361"/>
      <c r="VII72" s="361"/>
      <c r="VIJ72" s="361"/>
      <c r="VIK72" s="361"/>
      <c r="VIL72" s="361"/>
      <c r="VIM72" s="361"/>
      <c r="VIN72" s="361"/>
      <c r="VIO72" s="361"/>
      <c r="VIP72" s="361"/>
      <c r="VIQ72" s="361"/>
      <c r="VIR72" s="361"/>
      <c r="VIS72" s="361"/>
      <c r="VIT72" s="361"/>
      <c r="VIU72" s="361"/>
      <c r="VIV72" s="361"/>
      <c r="VIW72" s="361"/>
      <c r="VIX72" s="361"/>
      <c r="VIY72" s="361"/>
      <c r="VIZ72" s="361"/>
      <c r="VJA72" s="361"/>
      <c r="VJB72" s="361"/>
      <c r="VJC72" s="361"/>
      <c r="VJD72" s="361"/>
      <c r="VJE72" s="361"/>
      <c r="VJF72" s="361"/>
      <c r="VJG72" s="361"/>
      <c r="VJH72" s="361"/>
      <c r="VJI72" s="361"/>
      <c r="VJJ72" s="361"/>
      <c r="VJK72" s="361"/>
      <c r="VJL72" s="361"/>
      <c r="VJM72" s="361"/>
      <c r="VJN72" s="361"/>
      <c r="VJO72" s="361"/>
      <c r="VJP72" s="361"/>
      <c r="VJQ72" s="361"/>
      <c r="VJR72" s="361"/>
      <c r="VJS72" s="361"/>
      <c r="VJT72" s="361"/>
      <c r="VJU72" s="361"/>
      <c r="VJV72" s="361"/>
      <c r="VJW72" s="361"/>
      <c r="VJX72" s="361"/>
      <c r="VJY72" s="361"/>
      <c r="VJZ72" s="361"/>
      <c r="VKA72" s="361"/>
      <c r="VKB72" s="361"/>
      <c r="VKC72" s="361"/>
      <c r="VKD72" s="361"/>
      <c r="VKE72" s="361"/>
      <c r="VKF72" s="361"/>
      <c r="VKG72" s="361"/>
      <c r="VKH72" s="361"/>
      <c r="VKI72" s="361"/>
      <c r="VKJ72" s="361"/>
      <c r="VKK72" s="361"/>
      <c r="VKL72" s="361"/>
      <c r="VKM72" s="361"/>
      <c r="VKN72" s="361"/>
      <c r="VKO72" s="361"/>
      <c r="VKP72" s="361"/>
      <c r="VKQ72" s="361"/>
      <c r="VKR72" s="361"/>
      <c r="VKS72" s="361"/>
      <c r="VKT72" s="361"/>
      <c r="VKU72" s="361"/>
      <c r="VKV72" s="361"/>
      <c r="VKW72" s="361"/>
      <c r="VKX72" s="361"/>
      <c r="VKY72" s="361"/>
      <c r="VKZ72" s="361"/>
      <c r="VLA72" s="361"/>
      <c r="VLB72" s="361"/>
      <c r="VLC72" s="361"/>
      <c r="VLD72" s="361"/>
      <c r="VLE72" s="361"/>
      <c r="VLF72" s="361"/>
      <c r="VLG72" s="361"/>
      <c r="VLH72" s="361"/>
      <c r="VLI72" s="361"/>
      <c r="VLJ72" s="361"/>
      <c r="VLK72" s="361"/>
      <c r="VLL72" s="361"/>
      <c r="VLM72" s="361"/>
      <c r="VLN72" s="361"/>
      <c r="VLO72" s="361"/>
      <c r="VLP72" s="361"/>
      <c r="VLQ72" s="361"/>
      <c r="VLR72" s="361"/>
      <c r="VLS72" s="361"/>
      <c r="VLT72" s="361"/>
      <c r="VLU72" s="361"/>
      <c r="VLV72" s="361"/>
      <c r="VLW72" s="361"/>
      <c r="VLX72" s="361"/>
      <c r="VLY72" s="361"/>
      <c r="VLZ72" s="361"/>
      <c r="VMA72" s="361"/>
      <c r="VMB72" s="361"/>
      <c r="VMC72" s="361"/>
      <c r="VMD72" s="361"/>
      <c r="VME72" s="361"/>
      <c r="VMF72" s="361"/>
      <c r="VMG72" s="361"/>
      <c r="VMH72" s="361"/>
      <c r="VMI72" s="361"/>
      <c r="VMJ72" s="361"/>
      <c r="VMK72" s="361"/>
      <c r="VML72" s="361"/>
      <c r="VMM72" s="361"/>
      <c r="VMN72" s="361"/>
      <c r="VMO72" s="361"/>
      <c r="VMP72" s="361"/>
      <c r="VMQ72" s="361"/>
      <c r="VMR72" s="361"/>
      <c r="VMS72" s="361"/>
      <c r="VMT72" s="361"/>
      <c r="VMU72" s="361"/>
      <c r="VMV72" s="361"/>
      <c r="VMW72" s="361"/>
      <c r="VMX72" s="361"/>
      <c r="VMY72" s="361"/>
      <c r="VMZ72" s="361"/>
      <c r="VNA72" s="361"/>
      <c r="VNB72" s="361"/>
      <c r="VNC72" s="361"/>
      <c r="VND72" s="361"/>
      <c r="VNE72" s="361"/>
      <c r="VNF72" s="361"/>
      <c r="VNG72" s="361"/>
      <c r="VNH72" s="361"/>
      <c r="VNI72" s="361"/>
      <c r="VNJ72" s="361"/>
      <c r="VNK72" s="361"/>
      <c r="VNL72" s="361"/>
      <c r="VNM72" s="361"/>
      <c r="VNN72" s="361"/>
      <c r="VNO72" s="361"/>
      <c r="VNP72" s="361"/>
      <c r="VNQ72" s="361"/>
      <c r="VNR72" s="361"/>
      <c r="VNS72" s="361"/>
      <c r="VNT72" s="361"/>
      <c r="VNU72" s="361"/>
      <c r="VNV72" s="361"/>
      <c r="VNW72" s="361"/>
      <c r="VNX72" s="361"/>
      <c r="VNY72" s="361"/>
      <c r="VNZ72" s="361"/>
      <c r="VOA72" s="361"/>
      <c r="VOB72" s="361"/>
      <c r="VOC72" s="361"/>
      <c r="VOD72" s="361"/>
      <c r="VOE72" s="361"/>
      <c r="VOF72" s="361"/>
      <c r="VOG72" s="361"/>
      <c r="VOH72" s="361"/>
      <c r="VOI72" s="361"/>
      <c r="VOJ72" s="361"/>
      <c r="VOK72" s="361"/>
      <c r="VOL72" s="361"/>
      <c r="VOM72" s="361"/>
      <c r="VON72" s="361"/>
      <c r="VOO72" s="361"/>
      <c r="VOP72" s="361"/>
      <c r="VOQ72" s="361"/>
      <c r="VOR72" s="361"/>
      <c r="VOS72" s="361"/>
      <c r="VOT72" s="361"/>
      <c r="VOU72" s="361"/>
      <c r="VOV72" s="361"/>
      <c r="VOW72" s="361"/>
      <c r="VOX72" s="361"/>
      <c r="VOY72" s="361"/>
      <c r="VOZ72" s="361"/>
      <c r="VPA72" s="361"/>
      <c r="VPB72" s="361"/>
      <c r="VPC72" s="361"/>
      <c r="VPD72" s="361"/>
      <c r="VPE72" s="361"/>
      <c r="VPF72" s="361"/>
      <c r="VPG72" s="361"/>
      <c r="VPH72" s="361"/>
      <c r="VPI72" s="361"/>
      <c r="VPJ72" s="361"/>
      <c r="VPK72" s="361"/>
      <c r="VPL72" s="361"/>
      <c r="VPM72" s="361"/>
      <c r="VPN72" s="361"/>
      <c r="VPO72" s="361"/>
      <c r="VPP72" s="361"/>
      <c r="VPQ72" s="361"/>
      <c r="VPR72" s="361"/>
      <c r="VPS72" s="361"/>
      <c r="VPT72" s="361"/>
      <c r="VPU72" s="361"/>
      <c r="VPV72" s="361"/>
      <c r="VPW72" s="361"/>
      <c r="VPX72" s="361"/>
      <c r="VPY72" s="361"/>
      <c r="VPZ72" s="361"/>
      <c r="VQA72" s="361"/>
      <c r="VQB72" s="361"/>
      <c r="VQC72" s="361"/>
      <c r="VQD72" s="361"/>
      <c r="VQE72" s="361"/>
      <c r="VQF72" s="361"/>
      <c r="VQG72" s="361"/>
      <c r="VQH72" s="361"/>
      <c r="VQI72" s="361"/>
      <c r="VQJ72" s="361"/>
      <c r="VQK72" s="361"/>
      <c r="VQL72" s="361"/>
      <c r="VQM72" s="361"/>
      <c r="VQN72" s="361"/>
      <c r="VQO72" s="361"/>
      <c r="VQP72" s="361"/>
      <c r="VQQ72" s="361"/>
      <c r="VQR72" s="361"/>
      <c r="VQS72" s="361"/>
      <c r="VQT72" s="361"/>
      <c r="VQU72" s="361"/>
      <c r="VQV72" s="361"/>
      <c r="VQW72" s="361"/>
      <c r="VQX72" s="361"/>
      <c r="VQY72" s="361"/>
      <c r="VQZ72" s="361"/>
      <c r="VRA72" s="361"/>
      <c r="VRB72" s="361"/>
      <c r="VRC72" s="361"/>
      <c r="VRD72" s="361"/>
      <c r="VRE72" s="361"/>
      <c r="VRF72" s="361"/>
      <c r="VRG72" s="361"/>
      <c r="VRH72" s="361"/>
      <c r="VRI72" s="361"/>
      <c r="VRJ72" s="361"/>
      <c r="VRK72" s="361"/>
      <c r="VRL72" s="361"/>
      <c r="VRM72" s="361"/>
      <c r="VRN72" s="361"/>
      <c r="VRO72" s="361"/>
      <c r="VRP72" s="361"/>
      <c r="VRQ72" s="361"/>
      <c r="VRR72" s="361"/>
      <c r="VRS72" s="361"/>
      <c r="VRT72" s="361"/>
      <c r="VRU72" s="361"/>
      <c r="VRV72" s="361"/>
      <c r="VRW72" s="361"/>
      <c r="VRX72" s="361"/>
      <c r="VRY72" s="361"/>
      <c r="VRZ72" s="361"/>
      <c r="VSA72" s="361"/>
      <c r="VSB72" s="361"/>
      <c r="VSC72" s="361"/>
      <c r="VSD72" s="361"/>
      <c r="VSE72" s="361"/>
      <c r="VSF72" s="361"/>
      <c r="VSG72" s="361"/>
      <c r="VSH72" s="361"/>
      <c r="VSI72" s="361"/>
      <c r="VSJ72" s="361"/>
      <c r="VSK72" s="361"/>
      <c r="VSL72" s="361"/>
      <c r="VSM72" s="361"/>
      <c r="VSN72" s="361"/>
      <c r="VSO72" s="361"/>
      <c r="VSP72" s="361"/>
      <c r="VSQ72" s="361"/>
      <c r="VSR72" s="361"/>
      <c r="VSS72" s="361"/>
      <c r="VST72" s="361"/>
      <c r="VSU72" s="361"/>
      <c r="VSV72" s="361"/>
      <c r="VSW72" s="361"/>
      <c r="VSX72" s="361"/>
      <c r="VSY72" s="361"/>
      <c r="VSZ72" s="361"/>
      <c r="VTA72" s="361"/>
      <c r="VTB72" s="361"/>
      <c r="VTC72" s="361"/>
      <c r="VTD72" s="361"/>
      <c r="VTE72" s="361"/>
      <c r="VTF72" s="361"/>
      <c r="VTG72" s="361"/>
      <c r="VTH72" s="361"/>
      <c r="VTI72" s="361"/>
      <c r="VTJ72" s="361"/>
      <c r="VTK72" s="361"/>
      <c r="VTL72" s="361"/>
      <c r="VTM72" s="361"/>
      <c r="VTN72" s="361"/>
      <c r="VTO72" s="361"/>
      <c r="VTP72" s="361"/>
      <c r="VTQ72" s="361"/>
      <c r="VTR72" s="361"/>
      <c r="VTS72" s="361"/>
      <c r="VTT72" s="361"/>
      <c r="VTU72" s="361"/>
      <c r="VTV72" s="361"/>
      <c r="VTW72" s="361"/>
      <c r="VTX72" s="361"/>
      <c r="VTY72" s="361"/>
      <c r="VTZ72" s="361"/>
      <c r="VUA72" s="361"/>
      <c r="VUB72" s="361"/>
      <c r="VUC72" s="361"/>
      <c r="VUD72" s="361"/>
      <c r="VUE72" s="361"/>
      <c r="VUF72" s="361"/>
      <c r="VUG72" s="361"/>
      <c r="VUH72" s="361"/>
      <c r="VUI72" s="361"/>
      <c r="VUJ72" s="361"/>
      <c r="VUK72" s="361"/>
      <c r="VUL72" s="361"/>
      <c r="VUM72" s="361"/>
      <c r="VUN72" s="361"/>
      <c r="VUO72" s="361"/>
      <c r="VUP72" s="361"/>
      <c r="VUQ72" s="361"/>
      <c r="VUR72" s="361"/>
      <c r="VUS72" s="361"/>
      <c r="VUT72" s="361"/>
      <c r="VUU72" s="361"/>
      <c r="VUV72" s="361"/>
      <c r="VUW72" s="361"/>
      <c r="VUX72" s="361"/>
      <c r="VUY72" s="361"/>
      <c r="VUZ72" s="361"/>
      <c r="VVA72" s="361"/>
      <c r="VVB72" s="361"/>
      <c r="VVC72" s="361"/>
      <c r="VVD72" s="361"/>
      <c r="VVE72" s="361"/>
      <c r="VVF72" s="361"/>
      <c r="VVG72" s="361"/>
      <c r="VVH72" s="361"/>
      <c r="VVI72" s="361"/>
      <c r="VVJ72" s="361"/>
      <c r="VVK72" s="361"/>
      <c r="VVL72" s="361"/>
      <c r="VVM72" s="361"/>
      <c r="VVN72" s="361"/>
      <c r="VVO72" s="361"/>
      <c r="VVP72" s="361"/>
      <c r="VVQ72" s="361"/>
      <c r="VVR72" s="361"/>
      <c r="VVS72" s="361"/>
      <c r="VVT72" s="361"/>
      <c r="VVU72" s="361"/>
      <c r="VVV72" s="361"/>
      <c r="VVW72" s="361"/>
      <c r="VVX72" s="361"/>
      <c r="VVY72" s="361"/>
      <c r="VVZ72" s="361"/>
      <c r="VWA72" s="361"/>
      <c r="VWB72" s="361"/>
      <c r="VWC72" s="361"/>
      <c r="VWD72" s="361"/>
      <c r="VWE72" s="361"/>
      <c r="VWF72" s="361"/>
      <c r="VWG72" s="361"/>
      <c r="VWH72" s="361"/>
      <c r="VWI72" s="361"/>
      <c r="VWJ72" s="361"/>
      <c r="VWK72" s="361"/>
      <c r="VWL72" s="361"/>
      <c r="VWM72" s="361"/>
      <c r="VWN72" s="361"/>
      <c r="VWO72" s="361"/>
      <c r="VWP72" s="361"/>
      <c r="VWQ72" s="361"/>
      <c r="VWR72" s="361"/>
      <c r="VWS72" s="361"/>
      <c r="VWT72" s="361"/>
      <c r="VWU72" s="361"/>
      <c r="VWV72" s="361"/>
      <c r="VWW72" s="361"/>
      <c r="VWX72" s="361"/>
      <c r="VWY72" s="361"/>
      <c r="VWZ72" s="361"/>
      <c r="VXA72" s="361"/>
      <c r="VXB72" s="361"/>
      <c r="VXC72" s="361"/>
      <c r="VXD72" s="361"/>
      <c r="VXE72" s="361"/>
      <c r="VXF72" s="361"/>
      <c r="VXG72" s="361"/>
      <c r="VXH72" s="361"/>
      <c r="VXI72" s="361"/>
      <c r="VXJ72" s="361"/>
      <c r="VXK72" s="361"/>
      <c r="VXL72" s="361"/>
      <c r="VXM72" s="361"/>
      <c r="VXN72" s="361"/>
      <c r="VXO72" s="361"/>
      <c r="VXP72" s="361"/>
      <c r="VXQ72" s="361"/>
      <c r="VXR72" s="361"/>
      <c r="VXS72" s="361"/>
      <c r="VXT72" s="361"/>
      <c r="VXU72" s="361"/>
      <c r="VXV72" s="361"/>
      <c r="VXW72" s="361"/>
      <c r="VXX72" s="361"/>
      <c r="VXY72" s="361"/>
      <c r="VXZ72" s="361"/>
      <c r="VYA72" s="361"/>
      <c r="VYB72" s="361"/>
      <c r="VYC72" s="361"/>
      <c r="VYD72" s="361"/>
      <c r="VYE72" s="361"/>
      <c r="VYF72" s="361"/>
      <c r="VYG72" s="361"/>
      <c r="VYH72" s="361"/>
      <c r="VYI72" s="361"/>
      <c r="VYJ72" s="361"/>
      <c r="VYK72" s="361"/>
      <c r="VYL72" s="361"/>
      <c r="VYM72" s="361"/>
      <c r="VYN72" s="361"/>
      <c r="VYO72" s="361"/>
      <c r="VYP72" s="361"/>
      <c r="VYQ72" s="361"/>
      <c r="VYR72" s="361"/>
      <c r="VYS72" s="361"/>
      <c r="VYT72" s="361"/>
      <c r="VYU72" s="361"/>
      <c r="VYV72" s="361"/>
      <c r="VYW72" s="361"/>
      <c r="VYX72" s="361"/>
      <c r="VYY72" s="361"/>
      <c r="VYZ72" s="361"/>
      <c r="VZA72" s="361"/>
      <c r="VZB72" s="361"/>
      <c r="VZC72" s="361"/>
      <c r="VZD72" s="361"/>
      <c r="VZE72" s="361"/>
      <c r="VZF72" s="361"/>
      <c r="VZG72" s="361"/>
      <c r="VZH72" s="361"/>
      <c r="VZI72" s="361"/>
      <c r="VZJ72" s="361"/>
      <c r="VZK72" s="361"/>
      <c r="VZL72" s="361"/>
      <c r="VZM72" s="361"/>
      <c r="VZN72" s="361"/>
      <c r="VZO72" s="361"/>
      <c r="VZP72" s="361"/>
      <c r="VZQ72" s="361"/>
      <c r="VZR72" s="361"/>
      <c r="VZS72" s="361"/>
      <c r="VZT72" s="361"/>
      <c r="VZU72" s="361"/>
      <c r="VZV72" s="361"/>
      <c r="VZW72" s="361"/>
      <c r="VZX72" s="361"/>
      <c r="VZY72" s="361"/>
      <c r="VZZ72" s="361"/>
      <c r="WAA72" s="361"/>
      <c r="WAB72" s="361"/>
      <c r="WAC72" s="361"/>
      <c r="WAD72" s="361"/>
      <c r="WAE72" s="361"/>
      <c r="WAF72" s="361"/>
      <c r="WAG72" s="361"/>
      <c r="WAH72" s="361"/>
      <c r="WAI72" s="361"/>
      <c r="WAJ72" s="361"/>
      <c r="WAK72" s="361"/>
      <c r="WAL72" s="361"/>
      <c r="WAM72" s="361"/>
      <c r="WAN72" s="361"/>
      <c r="WAO72" s="361"/>
      <c r="WAP72" s="361"/>
      <c r="WAQ72" s="361"/>
      <c r="WAR72" s="361"/>
      <c r="WAS72" s="361"/>
      <c r="WAT72" s="361"/>
      <c r="WAU72" s="361"/>
      <c r="WAV72" s="361"/>
      <c r="WAW72" s="361"/>
      <c r="WAX72" s="361"/>
      <c r="WAY72" s="361"/>
      <c r="WAZ72" s="361"/>
      <c r="WBA72" s="361"/>
      <c r="WBB72" s="361"/>
      <c r="WBC72" s="361"/>
      <c r="WBD72" s="361"/>
      <c r="WBE72" s="361"/>
      <c r="WBF72" s="361"/>
      <c r="WBG72" s="361"/>
      <c r="WBH72" s="361"/>
      <c r="WBI72" s="361"/>
      <c r="WBJ72" s="361"/>
      <c r="WBK72" s="361"/>
      <c r="WBL72" s="361"/>
      <c r="WBM72" s="361"/>
      <c r="WBN72" s="361"/>
      <c r="WBO72" s="361"/>
      <c r="WBP72" s="361"/>
      <c r="WBQ72" s="361"/>
      <c r="WBR72" s="361"/>
      <c r="WBS72" s="361"/>
      <c r="WBT72" s="361"/>
      <c r="WBU72" s="361"/>
      <c r="WBV72" s="361"/>
      <c r="WBW72" s="361"/>
      <c r="WBX72" s="361"/>
      <c r="WBY72" s="361"/>
      <c r="WBZ72" s="361"/>
      <c r="WCA72" s="361"/>
      <c r="WCB72" s="361"/>
      <c r="WCC72" s="361"/>
      <c r="WCD72" s="361"/>
      <c r="WCE72" s="361"/>
      <c r="WCF72" s="361"/>
      <c r="WCG72" s="361"/>
      <c r="WCH72" s="361"/>
      <c r="WCI72" s="361"/>
      <c r="WCJ72" s="361"/>
      <c r="WCK72" s="361"/>
      <c r="WCL72" s="361"/>
      <c r="WCM72" s="361"/>
      <c r="WCN72" s="361"/>
      <c r="WCO72" s="361"/>
      <c r="WCP72" s="361"/>
      <c r="WCQ72" s="361"/>
      <c r="WCR72" s="361"/>
      <c r="WCS72" s="361"/>
      <c r="WCT72" s="361"/>
      <c r="WCU72" s="361"/>
      <c r="WCV72" s="361"/>
      <c r="WCW72" s="361"/>
      <c r="WCX72" s="361"/>
      <c r="WCY72" s="361"/>
      <c r="WCZ72" s="361"/>
      <c r="WDA72" s="361"/>
      <c r="WDB72" s="361"/>
      <c r="WDC72" s="361"/>
      <c r="WDD72" s="361"/>
      <c r="WDE72" s="361"/>
      <c r="WDF72" s="361"/>
      <c r="WDG72" s="361"/>
      <c r="WDH72" s="361"/>
      <c r="WDI72" s="361"/>
      <c r="WDJ72" s="361"/>
      <c r="WDK72" s="361"/>
      <c r="WDL72" s="361"/>
      <c r="WDM72" s="361"/>
      <c r="WDN72" s="361"/>
      <c r="WDO72" s="361"/>
      <c r="WDP72" s="361"/>
      <c r="WDQ72" s="361"/>
      <c r="WDR72" s="361"/>
      <c r="WDS72" s="361"/>
      <c r="WDT72" s="361"/>
      <c r="WDU72" s="361"/>
      <c r="WDV72" s="361"/>
      <c r="WDW72" s="361"/>
      <c r="WDX72" s="361"/>
      <c r="WDY72" s="361"/>
      <c r="WDZ72" s="361"/>
      <c r="WEA72" s="361"/>
      <c r="WEB72" s="361"/>
      <c r="WEC72" s="361"/>
      <c r="WED72" s="361"/>
      <c r="WEE72" s="361"/>
      <c r="WEF72" s="361"/>
      <c r="WEG72" s="361"/>
      <c r="WEH72" s="361"/>
      <c r="WEI72" s="361"/>
      <c r="WEJ72" s="361"/>
      <c r="WEK72" s="361"/>
      <c r="WEL72" s="361"/>
      <c r="WEM72" s="361"/>
      <c r="WEN72" s="361"/>
      <c r="WEO72" s="361"/>
      <c r="WEP72" s="361"/>
      <c r="WEQ72" s="361"/>
      <c r="WER72" s="361"/>
      <c r="WES72" s="361"/>
      <c r="WET72" s="361"/>
      <c r="WEU72" s="361"/>
      <c r="WEV72" s="361"/>
      <c r="WEW72" s="361"/>
      <c r="WEX72" s="361"/>
      <c r="WEY72" s="361"/>
      <c r="WEZ72" s="361"/>
      <c r="WFA72" s="361"/>
      <c r="WFB72" s="361"/>
      <c r="WFC72" s="361"/>
      <c r="WFD72" s="361"/>
      <c r="WFE72" s="361"/>
      <c r="WFF72" s="361"/>
      <c r="WFG72" s="361"/>
      <c r="WFH72" s="361"/>
      <c r="WFI72" s="361"/>
      <c r="WFJ72" s="361"/>
      <c r="WFK72" s="361"/>
      <c r="WFL72" s="361"/>
      <c r="WFM72" s="361"/>
      <c r="WFN72" s="361"/>
      <c r="WFO72" s="361"/>
      <c r="WFP72" s="361"/>
      <c r="WFQ72" s="361"/>
      <c r="WFR72" s="361"/>
      <c r="WFS72" s="361"/>
      <c r="WFT72" s="361"/>
      <c r="WFU72" s="361"/>
      <c r="WFV72" s="361"/>
      <c r="WFW72" s="361"/>
      <c r="WFX72" s="361"/>
      <c r="WFY72" s="361"/>
      <c r="WFZ72" s="361"/>
      <c r="WGA72" s="361"/>
      <c r="WGB72" s="361"/>
      <c r="WGC72" s="361"/>
      <c r="WGD72" s="361"/>
      <c r="WGE72" s="361"/>
      <c r="WGF72" s="361"/>
      <c r="WGG72" s="361"/>
      <c r="WGH72" s="361"/>
      <c r="WGI72" s="361"/>
      <c r="WGJ72" s="361"/>
      <c r="WGK72" s="361"/>
      <c r="WGL72" s="361"/>
      <c r="WGM72" s="361"/>
      <c r="WGN72" s="361"/>
      <c r="WGO72" s="361"/>
      <c r="WGP72" s="361"/>
      <c r="WGQ72" s="361"/>
      <c r="WGR72" s="361"/>
      <c r="WGS72" s="361"/>
      <c r="WGT72" s="361"/>
      <c r="WGU72" s="361"/>
      <c r="WGV72" s="361"/>
      <c r="WGW72" s="361"/>
      <c r="WGX72" s="361"/>
      <c r="WGY72" s="361"/>
      <c r="WGZ72" s="361"/>
      <c r="WHA72" s="361"/>
      <c r="WHB72" s="361"/>
      <c r="WHC72" s="361"/>
      <c r="WHD72" s="361"/>
      <c r="WHE72" s="361"/>
      <c r="WHF72" s="361"/>
      <c r="WHG72" s="361"/>
      <c r="WHH72" s="361"/>
      <c r="WHI72" s="361"/>
      <c r="WHJ72" s="361"/>
      <c r="WHK72" s="361"/>
      <c r="WHL72" s="361"/>
      <c r="WHM72" s="361"/>
      <c r="WHN72" s="361"/>
      <c r="WHO72" s="361"/>
      <c r="WHP72" s="361"/>
      <c r="WHQ72" s="361"/>
      <c r="WHR72" s="361"/>
      <c r="WHS72" s="361"/>
      <c r="WHT72" s="361"/>
      <c r="WHU72" s="361"/>
      <c r="WHV72" s="361"/>
      <c r="WHW72" s="361"/>
      <c r="WHX72" s="361"/>
      <c r="WHY72" s="361"/>
      <c r="WHZ72" s="361"/>
      <c r="WIA72" s="361"/>
      <c r="WIB72" s="361"/>
      <c r="WIC72" s="361"/>
      <c r="WID72" s="361"/>
      <c r="WIE72" s="361"/>
      <c r="WIF72" s="361"/>
      <c r="WIG72" s="361"/>
      <c r="WIH72" s="361"/>
      <c r="WII72" s="361"/>
      <c r="WIJ72" s="361"/>
      <c r="WIK72" s="361"/>
      <c r="WIL72" s="361"/>
      <c r="WIM72" s="361"/>
      <c r="WIN72" s="361"/>
      <c r="WIO72" s="361"/>
      <c r="WIP72" s="361"/>
      <c r="WIQ72" s="361"/>
      <c r="WIR72" s="361"/>
      <c r="WIS72" s="361"/>
      <c r="WIT72" s="361"/>
      <c r="WIU72" s="361"/>
      <c r="WIV72" s="361"/>
      <c r="WIW72" s="361"/>
      <c r="WIX72" s="361"/>
      <c r="WIY72" s="361"/>
      <c r="WIZ72" s="361"/>
      <c r="WJA72" s="361"/>
      <c r="WJB72" s="361"/>
      <c r="WJC72" s="361"/>
      <c r="WJD72" s="361"/>
      <c r="WJE72" s="361"/>
      <c r="WJF72" s="361"/>
      <c r="WJG72" s="361"/>
      <c r="WJH72" s="361"/>
      <c r="WJI72" s="361"/>
      <c r="WJJ72" s="361"/>
      <c r="WJK72" s="361"/>
      <c r="WJL72" s="361"/>
      <c r="WJM72" s="361"/>
      <c r="WJN72" s="361"/>
      <c r="WJO72" s="361"/>
      <c r="WJP72" s="361"/>
      <c r="WJQ72" s="361"/>
      <c r="WJR72" s="361"/>
      <c r="WJS72" s="361"/>
      <c r="WJT72" s="361"/>
      <c r="WJU72" s="361"/>
      <c r="WJV72" s="361"/>
      <c r="WJW72" s="361"/>
      <c r="WJX72" s="361"/>
      <c r="WJY72" s="361"/>
      <c r="WJZ72" s="361"/>
      <c r="WKA72" s="361"/>
      <c r="WKB72" s="361"/>
      <c r="WKC72" s="361"/>
      <c r="WKD72" s="361"/>
      <c r="WKE72" s="361"/>
      <c r="WKF72" s="361"/>
      <c r="WKG72" s="361"/>
      <c r="WKH72" s="361"/>
      <c r="WKI72" s="361"/>
      <c r="WKJ72" s="361"/>
      <c r="WKK72" s="361"/>
      <c r="WKL72" s="361"/>
      <c r="WKM72" s="361"/>
      <c r="WKN72" s="361"/>
      <c r="WKO72" s="361"/>
      <c r="WKP72" s="361"/>
      <c r="WKQ72" s="361"/>
      <c r="WKR72" s="361"/>
      <c r="WKS72" s="361"/>
      <c r="WKT72" s="361"/>
      <c r="WKU72" s="361"/>
      <c r="WKV72" s="361"/>
      <c r="WKW72" s="361"/>
      <c r="WKX72" s="361"/>
      <c r="WKY72" s="361"/>
      <c r="WKZ72" s="361"/>
      <c r="WLA72" s="361"/>
      <c r="WLB72" s="361"/>
      <c r="WLC72" s="361"/>
      <c r="WLD72" s="361"/>
      <c r="WLE72" s="361"/>
      <c r="WLF72" s="361"/>
      <c r="WLG72" s="361"/>
      <c r="WLH72" s="361"/>
      <c r="WLI72" s="361"/>
      <c r="WLJ72" s="361"/>
      <c r="WLK72" s="361"/>
      <c r="WLL72" s="361"/>
      <c r="WLM72" s="361"/>
      <c r="WLN72" s="361"/>
      <c r="WLO72" s="361"/>
      <c r="WLP72" s="361"/>
      <c r="WLQ72" s="361"/>
      <c r="WLR72" s="361"/>
      <c r="WLS72" s="361"/>
      <c r="WLT72" s="361"/>
      <c r="WLU72" s="361"/>
      <c r="WLV72" s="361"/>
      <c r="WLW72" s="361"/>
      <c r="WLX72" s="361"/>
      <c r="WLY72" s="361"/>
      <c r="WLZ72" s="361"/>
      <c r="WMA72" s="361"/>
      <c r="WMB72" s="361"/>
      <c r="WMC72" s="361"/>
      <c r="WMD72" s="361"/>
      <c r="WME72" s="361"/>
      <c r="WMF72" s="361"/>
      <c r="WMG72" s="361"/>
      <c r="WMH72" s="361"/>
      <c r="WMI72" s="361"/>
      <c r="WMJ72" s="361"/>
      <c r="WMK72" s="361"/>
      <c r="WML72" s="361"/>
      <c r="WMM72" s="361"/>
      <c r="WMN72" s="361"/>
      <c r="WMO72" s="361"/>
      <c r="WMP72" s="361"/>
      <c r="WMQ72" s="361"/>
      <c r="WMR72" s="361"/>
      <c r="WMS72" s="361"/>
      <c r="WMT72" s="361"/>
      <c r="WMU72" s="361"/>
      <c r="WMV72" s="361"/>
      <c r="WMW72" s="361"/>
      <c r="WMX72" s="361"/>
      <c r="WMY72" s="361"/>
      <c r="WMZ72" s="361"/>
      <c r="WNA72" s="361"/>
      <c r="WNB72" s="361"/>
      <c r="WNC72" s="361"/>
      <c r="WND72" s="361"/>
      <c r="WNE72" s="361"/>
      <c r="WNF72" s="361"/>
      <c r="WNG72" s="361"/>
      <c r="WNH72" s="361"/>
      <c r="WNI72" s="361"/>
      <c r="WNJ72" s="361"/>
      <c r="WNK72" s="361"/>
      <c r="WNL72" s="361"/>
      <c r="WNM72" s="361"/>
      <c r="WNN72" s="361"/>
      <c r="WNO72" s="361"/>
      <c r="WNP72" s="361"/>
      <c r="WNQ72" s="361"/>
      <c r="WNR72" s="361"/>
      <c r="WNS72" s="361"/>
      <c r="WNT72" s="361"/>
      <c r="WNU72" s="361"/>
      <c r="WNV72" s="361"/>
      <c r="WNW72" s="361"/>
      <c r="WNX72" s="361"/>
      <c r="WNY72" s="361"/>
      <c r="WNZ72" s="361"/>
      <c r="WOA72" s="361"/>
      <c r="WOB72" s="361"/>
      <c r="WOC72" s="361"/>
      <c r="WOD72" s="361"/>
      <c r="WOE72" s="361"/>
      <c r="WOF72" s="361"/>
      <c r="WOG72" s="361"/>
      <c r="WOH72" s="361"/>
      <c r="WOI72" s="361"/>
      <c r="WOJ72" s="361"/>
      <c r="WOK72" s="361"/>
      <c r="WOL72" s="361"/>
      <c r="WOM72" s="361"/>
      <c r="WON72" s="361"/>
      <c r="WOO72" s="361"/>
      <c r="WOP72" s="361"/>
      <c r="WOQ72" s="361"/>
      <c r="WOR72" s="361"/>
      <c r="WOS72" s="361"/>
      <c r="WOT72" s="361"/>
      <c r="WOU72" s="361"/>
      <c r="WOV72" s="361"/>
      <c r="WOW72" s="361"/>
      <c r="WOX72" s="361"/>
      <c r="WOY72" s="361"/>
      <c r="WOZ72" s="361"/>
      <c r="WPA72" s="361"/>
      <c r="WPB72" s="361"/>
      <c r="WPC72" s="361"/>
      <c r="WPD72" s="361"/>
      <c r="WPE72" s="361"/>
      <c r="WPF72" s="361"/>
      <c r="WPG72" s="361"/>
      <c r="WPH72" s="361"/>
      <c r="WPI72" s="361"/>
      <c r="WPJ72" s="361"/>
      <c r="WPK72" s="361"/>
      <c r="WPL72" s="361"/>
      <c r="WPM72" s="361"/>
      <c r="WPN72" s="361"/>
      <c r="WPO72" s="361"/>
      <c r="WPP72" s="361"/>
      <c r="WPQ72" s="361"/>
      <c r="WPR72" s="361"/>
      <c r="WPS72" s="361"/>
      <c r="WPT72" s="361"/>
      <c r="WPU72" s="361"/>
      <c r="WPV72" s="361"/>
      <c r="WPW72" s="361"/>
      <c r="WPX72" s="361"/>
      <c r="WPY72" s="361"/>
      <c r="WPZ72" s="361"/>
      <c r="WQA72" s="361"/>
      <c r="WQB72" s="361"/>
      <c r="WQC72" s="361"/>
      <c r="WQD72" s="361"/>
      <c r="WQE72" s="361"/>
      <c r="WQF72" s="361"/>
      <c r="WQG72" s="361"/>
      <c r="WQH72" s="361"/>
      <c r="WQI72" s="361"/>
      <c r="WQJ72" s="361"/>
      <c r="WQK72" s="361"/>
      <c r="WQL72" s="361"/>
      <c r="WQM72" s="361"/>
      <c r="WQN72" s="361"/>
      <c r="WQO72" s="361"/>
      <c r="WQP72" s="361"/>
      <c r="WQQ72" s="361"/>
      <c r="WQR72" s="361"/>
      <c r="WQS72" s="361"/>
      <c r="WQT72" s="361"/>
      <c r="WQU72" s="361"/>
      <c r="WQV72" s="361"/>
      <c r="WQW72" s="361"/>
      <c r="WQX72" s="361"/>
      <c r="WQY72" s="361"/>
      <c r="WQZ72" s="361"/>
      <c r="WRA72" s="361"/>
      <c r="WRB72" s="361"/>
      <c r="WRC72" s="361"/>
      <c r="WRD72" s="361"/>
      <c r="WRE72" s="361"/>
      <c r="WRF72" s="361"/>
      <c r="WRG72" s="361"/>
      <c r="WRH72" s="361"/>
      <c r="WRI72" s="361"/>
      <c r="WRJ72" s="361"/>
      <c r="WRK72" s="361"/>
      <c r="WRL72" s="361"/>
      <c r="WRM72" s="361"/>
      <c r="WRN72" s="361"/>
      <c r="WRO72" s="361"/>
      <c r="WRP72" s="361"/>
      <c r="WRQ72" s="361"/>
      <c r="WRR72" s="361"/>
      <c r="WRS72" s="361"/>
      <c r="WRT72" s="361"/>
      <c r="WRU72" s="361"/>
      <c r="WRV72" s="361"/>
      <c r="WRW72" s="361"/>
      <c r="WRX72" s="361"/>
      <c r="WRY72" s="361"/>
      <c r="WRZ72" s="361"/>
      <c r="WSA72" s="361"/>
      <c r="WSB72" s="361"/>
      <c r="WSC72" s="361"/>
      <c r="WSD72" s="361"/>
      <c r="WSE72" s="361"/>
      <c r="WSF72" s="361"/>
      <c r="WSG72" s="361"/>
      <c r="WSH72" s="361"/>
      <c r="WSI72" s="361"/>
      <c r="WSJ72" s="361"/>
      <c r="WSK72" s="361"/>
      <c r="WSL72" s="361"/>
      <c r="WSM72" s="361"/>
      <c r="WSN72" s="361"/>
      <c r="WSO72" s="361"/>
      <c r="WSP72" s="361"/>
      <c r="WSQ72" s="361"/>
      <c r="WSR72" s="361"/>
      <c r="WSS72" s="361"/>
      <c r="WST72" s="361"/>
      <c r="WSU72" s="361"/>
      <c r="WSV72" s="361"/>
      <c r="WSW72" s="361"/>
      <c r="WSX72" s="361"/>
      <c r="WSY72" s="361"/>
      <c r="WSZ72" s="361"/>
      <c r="WTA72" s="361"/>
      <c r="WTB72" s="361"/>
      <c r="WTC72" s="361"/>
      <c r="WTD72" s="361"/>
      <c r="WTE72" s="361"/>
      <c r="WTF72" s="361"/>
      <c r="WTG72" s="361"/>
      <c r="WTH72" s="361"/>
      <c r="WTI72" s="361"/>
      <c r="WTJ72" s="361"/>
      <c r="WTK72" s="361"/>
      <c r="WTL72" s="361"/>
      <c r="WTM72" s="361"/>
      <c r="WTN72" s="361"/>
      <c r="WTO72" s="361"/>
      <c r="WTP72" s="361"/>
      <c r="WTQ72" s="361"/>
      <c r="WTR72" s="361"/>
      <c r="WTS72" s="361"/>
      <c r="WTT72" s="361"/>
      <c r="WTU72" s="361"/>
      <c r="WTV72" s="361"/>
      <c r="WTW72" s="361"/>
      <c r="WTX72" s="361"/>
      <c r="WTY72" s="361"/>
      <c r="WTZ72" s="361"/>
      <c r="WUA72" s="361"/>
      <c r="WUB72" s="361"/>
      <c r="WUC72" s="361"/>
      <c r="WUD72" s="361"/>
      <c r="WUE72" s="361"/>
      <c r="WUF72" s="361"/>
      <c r="WUG72" s="361"/>
      <c r="WUH72" s="361"/>
      <c r="WUI72" s="361"/>
      <c r="WUJ72" s="361"/>
      <c r="WUK72" s="361"/>
      <c r="WUL72" s="361"/>
      <c r="WUM72" s="361"/>
      <c r="WUN72" s="361"/>
      <c r="WUO72" s="361"/>
      <c r="WUP72" s="361"/>
      <c r="WUQ72" s="361"/>
      <c r="WUR72" s="361"/>
      <c r="WUS72" s="361"/>
      <c r="WUT72" s="361"/>
      <c r="WUU72" s="361"/>
      <c r="WUV72" s="361"/>
      <c r="WUW72" s="361"/>
      <c r="WUX72" s="361"/>
      <c r="WUY72" s="361"/>
      <c r="WUZ72" s="361"/>
      <c r="WVA72" s="361"/>
      <c r="WVB72" s="361"/>
      <c r="WVC72" s="361"/>
      <c r="WVD72" s="361"/>
      <c r="WVE72" s="361"/>
      <c r="WVF72" s="361"/>
      <c r="WVG72" s="361"/>
      <c r="WVH72" s="361"/>
      <c r="WVI72" s="361"/>
      <c r="WVJ72" s="361"/>
      <c r="WVK72" s="361"/>
      <c r="WVL72" s="361"/>
      <c r="WVM72" s="361"/>
      <c r="WVN72" s="361"/>
      <c r="WVO72" s="361"/>
      <c r="WVP72" s="361"/>
      <c r="WVQ72" s="361"/>
      <c r="WVR72" s="361"/>
      <c r="WVS72" s="361"/>
      <c r="WVT72" s="361"/>
      <c r="WVU72" s="361"/>
      <c r="WVV72" s="361"/>
      <c r="WVW72" s="361"/>
      <c r="WVX72" s="361"/>
      <c r="WVY72" s="361"/>
      <c r="WVZ72" s="361"/>
      <c r="WWA72" s="361"/>
      <c r="WWB72" s="361"/>
      <c r="WWC72" s="361"/>
      <c r="WWD72" s="361"/>
      <c r="WWE72" s="361"/>
      <c r="WWF72" s="361"/>
      <c r="WWG72" s="361"/>
      <c r="WWH72" s="361"/>
      <c r="WWI72" s="361"/>
      <c r="WWJ72" s="361"/>
      <c r="WWK72" s="361"/>
      <c r="WWL72" s="361"/>
      <c r="WWM72" s="361"/>
      <c r="WWN72" s="361"/>
      <c r="WWO72" s="361"/>
      <c r="WWP72" s="361"/>
      <c r="WWQ72" s="361"/>
      <c r="WWR72" s="361"/>
      <c r="WWS72" s="361"/>
      <c r="WWT72" s="361"/>
      <c r="WWU72" s="361"/>
      <c r="WWV72" s="361"/>
      <c r="WWW72" s="361"/>
      <c r="WWX72" s="361"/>
      <c r="WWY72" s="361"/>
      <c r="WWZ72" s="361"/>
      <c r="WXA72" s="361"/>
      <c r="WXB72" s="361"/>
      <c r="WXC72" s="361"/>
      <c r="WXD72" s="361"/>
      <c r="WXE72" s="361"/>
      <c r="WXF72" s="361"/>
      <c r="WXG72" s="361"/>
      <c r="WXH72" s="361"/>
      <c r="WXI72" s="361"/>
      <c r="WXJ72" s="361"/>
      <c r="WXK72" s="361"/>
      <c r="WXL72" s="361"/>
      <c r="WXM72" s="361"/>
      <c r="WXN72" s="361"/>
      <c r="WXO72" s="361"/>
      <c r="WXP72" s="361"/>
      <c r="WXQ72" s="361"/>
      <c r="WXR72" s="361"/>
      <c r="WXS72" s="361"/>
      <c r="WXT72" s="361"/>
      <c r="WXU72" s="361"/>
      <c r="WXV72" s="361"/>
      <c r="WXW72" s="361"/>
      <c r="WXX72" s="361"/>
      <c r="WXY72" s="361"/>
      <c r="WXZ72" s="361"/>
      <c r="WYA72" s="361"/>
      <c r="WYB72" s="361"/>
      <c r="WYC72" s="361"/>
      <c r="WYD72" s="361"/>
      <c r="WYE72" s="361"/>
      <c r="WYF72" s="361"/>
      <c r="WYG72" s="361"/>
      <c r="WYH72" s="361"/>
      <c r="WYI72" s="361"/>
      <c r="WYJ72" s="361"/>
      <c r="WYK72" s="361"/>
      <c r="WYL72" s="361"/>
      <c r="WYM72" s="361"/>
      <c r="WYN72" s="361"/>
      <c r="WYO72" s="361"/>
      <c r="WYP72" s="361"/>
      <c r="WYQ72" s="361"/>
      <c r="WYR72" s="361"/>
      <c r="WYS72" s="361"/>
      <c r="WYT72" s="361"/>
      <c r="WYU72" s="361"/>
      <c r="WYV72" s="361"/>
      <c r="WYW72" s="361"/>
      <c r="WYX72" s="361"/>
      <c r="WYY72" s="361"/>
      <c r="WYZ72" s="361"/>
      <c r="WZA72" s="361"/>
      <c r="WZB72" s="361"/>
      <c r="WZC72" s="361"/>
      <c r="WZD72" s="361"/>
      <c r="WZE72" s="361"/>
      <c r="WZF72" s="361"/>
      <c r="WZG72" s="361"/>
      <c r="WZH72" s="361"/>
      <c r="WZI72" s="361"/>
      <c r="WZJ72" s="361"/>
      <c r="WZK72" s="361"/>
      <c r="WZL72" s="361"/>
      <c r="WZM72" s="361"/>
      <c r="WZN72" s="361"/>
      <c r="WZO72" s="361"/>
      <c r="WZP72" s="361"/>
      <c r="WZQ72" s="361"/>
      <c r="WZR72" s="361"/>
      <c r="WZS72" s="361"/>
      <c r="WZT72" s="361"/>
      <c r="WZU72" s="361"/>
      <c r="WZV72" s="361"/>
      <c r="WZW72" s="361"/>
      <c r="WZX72" s="361"/>
      <c r="WZY72" s="361"/>
      <c r="WZZ72" s="361"/>
      <c r="XAA72" s="361"/>
      <c r="XAB72" s="361"/>
      <c r="XAC72" s="361"/>
      <c r="XAD72" s="361"/>
      <c r="XAE72" s="361"/>
      <c r="XAF72" s="361"/>
      <c r="XAG72" s="361"/>
      <c r="XAH72" s="361"/>
      <c r="XAI72" s="361"/>
      <c r="XAJ72" s="361"/>
      <c r="XAK72" s="361"/>
      <c r="XAL72" s="361"/>
      <c r="XAM72" s="361"/>
      <c r="XAN72" s="361"/>
      <c r="XAO72" s="361"/>
      <c r="XAP72" s="361"/>
      <c r="XAQ72" s="361"/>
      <c r="XAR72" s="361"/>
      <c r="XAS72" s="361"/>
      <c r="XAT72" s="361"/>
      <c r="XAU72" s="361"/>
      <c r="XAV72" s="361"/>
      <c r="XAW72" s="361"/>
      <c r="XAX72" s="361"/>
      <c r="XAY72" s="361"/>
      <c r="XAZ72" s="361"/>
      <c r="XBA72" s="361"/>
      <c r="XBB72" s="361"/>
      <c r="XBC72" s="361"/>
      <c r="XBD72" s="361"/>
      <c r="XBE72" s="361"/>
      <c r="XBF72" s="361"/>
      <c r="XBG72" s="361"/>
      <c r="XBH72" s="361"/>
      <c r="XBI72" s="361"/>
      <c r="XBJ72" s="361"/>
      <c r="XBK72" s="361"/>
      <c r="XBL72" s="361"/>
      <c r="XBM72" s="361"/>
      <c r="XBN72" s="361"/>
      <c r="XBO72" s="361"/>
      <c r="XBP72" s="361"/>
      <c r="XBQ72" s="361"/>
      <c r="XBR72" s="361"/>
      <c r="XBS72" s="361"/>
      <c r="XBT72" s="361"/>
      <c r="XBU72" s="361"/>
      <c r="XBV72" s="361"/>
      <c r="XBW72" s="361"/>
      <c r="XBX72" s="361"/>
      <c r="XBY72" s="361"/>
      <c r="XBZ72" s="361"/>
      <c r="XCA72" s="361"/>
      <c r="XCB72" s="361"/>
      <c r="XCC72" s="361"/>
      <c r="XCD72" s="361"/>
      <c r="XCE72" s="361"/>
      <c r="XCF72" s="361"/>
      <c r="XCG72" s="361"/>
      <c r="XCH72" s="361"/>
      <c r="XCI72" s="361"/>
      <c r="XCJ72" s="361"/>
      <c r="XCK72" s="361"/>
      <c r="XCL72" s="361"/>
      <c r="XCM72" s="361"/>
      <c r="XCN72" s="361"/>
      <c r="XCO72" s="361"/>
      <c r="XCP72" s="361"/>
      <c r="XCQ72" s="361"/>
      <c r="XCR72" s="361"/>
      <c r="XCS72" s="361"/>
      <c r="XCT72" s="361"/>
      <c r="XCU72" s="361"/>
      <c r="XCV72" s="361"/>
      <c r="XCW72" s="361"/>
      <c r="XCX72" s="361"/>
      <c r="XCY72" s="361"/>
      <c r="XCZ72" s="361"/>
      <c r="XDA72" s="361"/>
      <c r="XDB72" s="361"/>
      <c r="XDC72" s="361"/>
      <c r="XDD72" s="361"/>
      <c r="XDE72" s="361"/>
      <c r="XDF72" s="361"/>
      <c r="XDG72" s="361"/>
      <c r="XDH72" s="361"/>
      <c r="XDI72" s="361"/>
      <c r="XDJ72" s="361"/>
      <c r="XDK72" s="361"/>
      <c r="XDL72" s="361"/>
      <c r="XDM72" s="361"/>
      <c r="XDN72" s="361"/>
      <c r="XDO72" s="361"/>
      <c r="XDP72" s="361"/>
      <c r="XDQ72" s="361"/>
      <c r="XDR72" s="361"/>
      <c r="XDS72" s="361"/>
      <c r="XDT72" s="361"/>
      <c r="XDU72" s="361"/>
      <c r="XDV72" s="361"/>
      <c r="XDW72" s="361"/>
      <c r="XDX72" s="361"/>
      <c r="XDY72" s="361"/>
      <c r="XDZ72" s="361"/>
      <c r="XEA72" s="361"/>
      <c r="XEB72" s="361"/>
      <c r="XEC72" s="361"/>
      <c r="XED72" s="361"/>
      <c r="XEE72" s="361"/>
      <c r="XEF72" s="361"/>
      <c r="XEG72" s="361"/>
      <c r="XEH72" s="361"/>
      <c r="XEI72" s="361"/>
    </row>
    <row r="73" spans="1:16363" ht="73.900000000000006" customHeight="1" x14ac:dyDescent="0.25">
      <c r="A73" s="483"/>
      <c r="B73" s="484"/>
      <c r="C73" s="478"/>
      <c r="D73" s="480"/>
      <c r="E73" s="384"/>
      <c r="F73" s="428" t="s">
        <v>198</v>
      </c>
      <c r="G73" s="429"/>
      <c r="H73" s="428" t="s">
        <v>199</v>
      </c>
      <c r="I73" s="429"/>
      <c r="J73" s="428" t="s">
        <v>200</v>
      </c>
      <c r="K73" s="429"/>
      <c r="L73" s="428" t="s">
        <v>201</v>
      </c>
      <c r="M73" s="429"/>
      <c r="N73" s="428" t="s">
        <v>202</v>
      </c>
      <c r="O73" s="429"/>
      <c r="P73" s="428" t="s">
        <v>203</v>
      </c>
      <c r="Q73" s="429"/>
      <c r="R73" s="433" t="s">
        <v>198</v>
      </c>
      <c r="S73" s="433"/>
      <c r="T73" s="433" t="s">
        <v>199</v>
      </c>
      <c r="U73" s="433"/>
      <c r="V73" s="433" t="s">
        <v>200</v>
      </c>
      <c r="W73" s="433"/>
      <c r="X73" s="433" t="s">
        <v>201</v>
      </c>
      <c r="Y73" s="433"/>
      <c r="Z73" s="433" t="s">
        <v>202</v>
      </c>
      <c r="AA73" s="433"/>
      <c r="AB73" s="492" t="s">
        <v>203</v>
      </c>
      <c r="AC73" s="493"/>
      <c r="AD73" s="127" t="s">
        <v>204</v>
      </c>
      <c r="AE73" s="422" t="s">
        <v>203</v>
      </c>
      <c r="AF73" s="423"/>
      <c r="AG73" s="127" t="s">
        <v>204</v>
      </c>
      <c r="AH73" s="422" t="s">
        <v>203</v>
      </c>
      <c r="AI73" s="423"/>
      <c r="AJ73" s="127" t="s">
        <v>205</v>
      </c>
      <c r="AK73" s="127" t="s">
        <v>204</v>
      </c>
      <c r="AL73" s="422" t="s">
        <v>203</v>
      </c>
      <c r="AM73" s="423"/>
      <c r="AN73" s="128" t="s">
        <v>129</v>
      </c>
      <c r="AO73" s="100">
        <v>1</v>
      </c>
      <c r="AP73" s="100">
        <v>1.5</v>
      </c>
      <c r="AQ73" s="100">
        <v>2</v>
      </c>
      <c r="AR73" s="100">
        <v>2.5</v>
      </c>
      <c r="AS73" s="100">
        <v>3</v>
      </c>
      <c r="AT73" s="100" t="s">
        <v>189</v>
      </c>
      <c r="AU73" s="425"/>
      <c r="AV73" s="491"/>
      <c r="AW73" s="425"/>
      <c r="AX73" s="425"/>
      <c r="AY73" s="425"/>
      <c r="AZ73" s="101">
        <v>1</v>
      </c>
      <c r="BA73" s="101">
        <v>1.5</v>
      </c>
      <c r="BB73" s="101">
        <v>2</v>
      </c>
      <c r="BC73" s="101">
        <v>2.5</v>
      </c>
      <c r="BD73" s="101">
        <v>3</v>
      </c>
      <c r="BE73" s="101">
        <v>4</v>
      </c>
      <c r="BF73" s="101">
        <v>5</v>
      </c>
      <c r="BG73" s="101">
        <v>6</v>
      </c>
      <c r="BH73" s="101" t="s">
        <v>189</v>
      </c>
      <c r="BI73" s="421"/>
      <c r="BJ73" s="421"/>
      <c r="BK73" s="421"/>
      <c r="BL73" s="421"/>
      <c r="BM73" s="421"/>
      <c r="BN73" s="421"/>
      <c r="BO73" s="421"/>
      <c r="BP73" s="126"/>
    </row>
    <row r="74" spans="1:16363" ht="25.5" customHeight="1" x14ac:dyDescent="0.25">
      <c r="A74" s="483"/>
      <c r="B74" s="484"/>
      <c r="C74" s="129" t="s">
        <v>164</v>
      </c>
      <c r="D74" s="129">
        <f>COUNTIF(D10:D70,"Yes")</f>
        <v>15</v>
      </c>
      <c r="E74" s="129"/>
      <c r="F74" s="427">
        <f>SUMPRODUCT(F10:F70,G10:G70)</f>
        <v>0</v>
      </c>
      <c r="G74" s="427"/>
      <c r="H74" s="427">
        <f>SUMPRODUCT(H10:H70,I10:I70)</f>
        <v>0</v>
      </c>
      <c r="I74" s="427"/>
      <c r="J74" s="427">
        <f>SUMPRODUCT(J10:J70,K10:K70)</f>
        <v>0</v>
      </c>
      <c r="K74" s="427"/>
      <c r="L74" s="427">
        <f>SUMPRODUCT(L10:L70,M10:M70)</f>
        <v>0</v>
      </c>
      <c r="M74" s="427"/>
      <c r="N74" s="427">
        <f>SUMPRODUCT(N10:N70,O10:O70)</f>
        <v>0</v>
      </c>
      <c r="O74" s="427"/>
      <c r="P74" s="427">
        <f>SUMPRODUCT(P10:P70)</f>
        <v>0</v>
      </c>
      <c r="Q74" s="427"/>
      <c r="R74" s="440">
        <f>SUMPRODUCT(R10:R70,S10:S70)</f>
        <v>0</v>
      </c>
      <c r="S74" s="441"/>
      <c r="T74" s="440">
        <f>SUMPRODUCT(T10:T70,U10:U70)</f>
        <v>0</v>
      </c>
      <c r="U74" s="441"/>
      <c r="V74" s="440">
        <f>SUMPRODUCT(V10:V70,W10:W70)</f>
        <v>0</v>
      </c>
      <c r="W74" s="441"/>
      <c r="X74" s="440">
        <f>SUMPRODUCT(X10:X70,Y10:Y70)</f>
        <v>0</v>
      </c>
      <c r="Y74" s="441"/>
      <c r="Z74" s="440">
        <f>SUMPRODUCT(Z10:Z70,AA10:AA70)</f>
        <v>0</v>
      </c>
      <c r="AA74" s="441"/>
      <c r="AB74" s="440">
        <f>SUMPRODUCT(AB10:AB70)</f>
        <v>0</v>
      </c>
      <c r="AC74" s="441"/>
      <c r="AD74" s="430">
        <f>SUM(AD10:AD70)</f>
        <v>0</v>
      </c>
      <c r="AE74" s="473">
        <f>SUM(AE10:AE70)</f>
        <v>0</v>
      </c>
      <c r="AF74" s="474"/>
      <c r="AG74" s="430">
        <f>SUM(AG10:AG56,AG58:AG70)</f>
        <v>0</v>
      </c>
      <c r="AH74" s="473">
        <f>SUM(AH10:AH56,AH58:AH70)</f>
        <v>0</v>
      </c>
      <c r="AI74" s="474"/>
      <c r="AJ74" s="374" t="s">
        <v>981</v>
      </c>
      <c r="AK74" s="374">
        <f>SUMIF(AJ10:AJ70,AJ74,AK10:AK70)</f>
        <v>0</v>
      </c>
      <c r="AL74" s="430">
        <f>SUMIF(AJ10:AJ70,AJ74,AL10:AL70)</f>
        <v>0</v>
      </c>
      <c r="AM74" s="430"/>
      <c r="AN74" s="431">
        <f t="shared" ref="AN74:AT74" si="0">SUMPRODUCT(AN10:AN70)</f>
        <v>0</v>
      </c>
      <c r="AO74" s="431">
        <f t="shared" si="0"/>
        <v>0</v>
      </c>
      <c r="AP74" s="431">
        <f t="shared" si="0"/>
        <v>0</v>
      </c>
      <c r="AQ74" s="431">
        <f t="shared" si="0"/>
        <v>0</v>
      </c>
      <c r="AR74" s="431">
        <f t="shared" si="0"/>
        <v>0</v>
      </c>
      <c r="AS74" s="431">
        <f t="shared" si="0"/>
        <v>0</v>
      </c>
      <c r="AT74" s="431">
        <f t="shared" si="0"/>
        <v>0</v>
      </c>
      <c r="AU74" s="425"/>
      <c r="AV74" s="432">
        <f>COUNTIF(AV9:AV70,"YES")</f>
        <v>0</v>
      </c>
      <c r="AW74" s="425"/>
      <c r="AX74" s="425"/>
      <c r="AY74" s="425"/>
      <c r="AZ74" s="415">
        <f t="shared" ref="AZ74:BH74" si="1">SUMPRODUCT(AZ10:AZ70)</f>
        <v>0</v>
      </c>
      <c r="BA74" s="415">
        <f t="shared" si="1"/>
        <v>0</v>
      </c>
      <c r="BB74" s="415">
        <f t="shared" si="1"/>
        <v>0</v>
      </c>
      <c r="BC74" s="415">
        <f t="shared" si="1"/>
        <v>0</v>
      </c>
      <c r="BD74" s="415">
        <f t="shared" si="1"/>
        <v>0</v>
      </c>
      <c r="BE74" s="415">
        <f t="shared" si="1"/>
        <v>0</v>
      </c>
      <c r="BF74" s="415">
        <f t="shared" si="1"/>
        <v>0</v>
      </c>
      <c r="BG74" s="415">
        <f t="shared" si="1"/>
        <v>0</v>
      </c>
      <c r="BH74" s="415">
        <f t="shared" si="1"/>
        <v>0</v>
      </c>
      <c r="BI74" s="415"/>
      <c r="BJ74" s="415">
        <f>COUNTIF(BJ9:BJ70,"YES")</f>
        <v>0</v>
      </c>
      <c r="BK74" s="420"/>
      <c r="BL74" s="420"/>
      <c r="BM74" s="420"/>
      <c r="BN74" s="420"/>
      <c r="BO74" s="420"/>
    </row>
    <row r="75" spans="1:16363" ht="25.5" customHeight="1" x14ac:dyDescent="0.25">
      <c r="A75" s="485"/>
      <c r="B75" s="486"/>
      <c r="C75" s="129" t="s">
        <v>165</v>
      </c>
      <c r="D75" s="129">
        <f>COUNTIF(D10:D70,"No")</f>
        <v>18</v>
      </c>
      <c r="E75" s="129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42"/>
      <c r="S75" s="443"/>
      <c r="T75" s="442"/>
      <c r="U75" s="443"/>
      <c r="V75" s="442"/>
      <c r="W75" s="443"/>
      <c r="X75" s="442"/>
      <c r="Y75" s="443"/>
      <c r="Z75" s="442"/>
      <c r="AA75" s="443"/>
      <c r="AB75" s="442"/>
      <c r="AC75" s="443"/>
      <c r="AD75" s="430"/>
      <c r="AE75" s="475"/>
      <c r="AF75" s="476"/>
      <c r="AG75" s="430"/>
      <c r="AH75" s="475"/>
      <c r="AI75" s="476"/>
      <c r="AJ75" s="411" t="s">
        <v>995</v>
      </c>
      <c r="AK75" s="374">
        <f>SUMIF(AJ10:AJ70,AJ75,AK10:AK70)</f>
        <v>0</v>
      </c>
      <c r="AL75" s="430">
        <f ca="1">SUMIF(AJ1:AJ70,AJ75,AL10:AL70)</f>
        <v>0</v>
      </c>
      <c r="AM75" s="430"/>
      <c r="AN75" s="432"/>
      <c r="AO75" s="432"/>
      <c r="AP75" s="432"/>
      <c r="AQ75" s="432"/>
      <c r="AR75" s="432"/>
      <c r="AS75" s="432"/>
      <c r="AT75" s="432"/>
      <c r="AU75" s="426"/>
      <c r="AV75" s="432"/>
      <c r="AW75" s="426"/>
      <c r="AX75" s="426"/>
      <c r="AY75" s="426"/>
      <c r="AZ75" s="416"/>
      <c r="BA75" s="416"/>
      <c r="BB75" s="416"/>
      <c r="BC75" s="416"/>
      <c r="BD75" s="416"/>
      <c r="BE75" s="416"/>
      <c r="BF75" s="416"/>
      <c r="BG75" s="416"/>
      <c r="BH75" s="416"/>
      <c r="BI75" s="416"/>
      <c r="BJ75" s="416"/>
      <c r="BK75" s="421"/>
      <c r="BL75" s="421"/>
      <c r="BM75" s="421"/>
      <c r="BN75" s="421"/>
      <c r="BO75" s="421"/>
    </row>
    <row r="76" spans="1:16363" ht="25.5" customHeight="1" x14ac:dyDescent="0.25">
      <c r="A76" s="375"/>
      <c r="B76" s="375"/>
      <c r="C76" s="376"/>
      <c r="D76" s="376"/>
      <c r="E76" s="376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376"/>
      <c r="AE76" s="376"/>
      <c r="AF76" s="376"/>
      <c r="AG76" s="376"/>
      <c r="AH76" s="376"/>
      <c r="AI76" s="376"/>
      <c r="AJ76" s="367" t="s">
        <v>996</v>
      </c>
      <c r="AK76" s="374">
        <f>SUMIF(AJ10:AJ70,AJ76,AK10:AK70)</f>
        <v>0</v>
      </c>
      <c r="AL76" s="376"/>
      <c r="AM76" s="376"/>
      <c r="AU76" s="404"/>
      <c r="AW76" s="404"/>
      <c r="AX76" s="404"/>
      <c r="AY76" s="404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6"/>
      <c r="BL76" s="406"/>
      <c r="BM76" s="406"/>
      <c r="BN76" s="406"/>
      <c r="BO76" s="406"/>
    </row>
    <row r="77" spans="1:16363" ht="25.5" customHeight="1" x14ac:dyDescent="0.25">
      <c r="A77" s="375"/>
      <c r="B77" s="375"/>
      <c r="C77" s="376"/>
      <c r="D77" s="376"/>
      <c r="E77" s="37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376"/>
      <c r="AE77" s="376"/>
      <c r="AF77" s="376"/>
      <c r="AG77" s="376"/>
      <c r="AH77" s="408"/>
      <c r="AI77" s="376"/>
      <c r="AJ77" s="367" t="s">
        <v>991</v>
      </c>
      <c r="AK77" s="374">
        <f>SUMIF(AJ10:AJ70,AJ77,AK10:AK70)</f>
        <v>0</v>
      </c>
      <c r="AL77" s="376"/>
      <c r="AM77" s="376"/>
      <c r="AU77" s="404"/>
      <c r="AW77" s="404"/>
      <c r="AX77" s="404"/>
      <c r="AY77" s="404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6"/>
      <c r="BL77" s="406"/>
      <c r="BM77" s="406"/>
      <c r="BN77" s="406"/>
      <c r="BO77" s="406"/>
    </row>
    <row r="78" spans="1:16363" ht="25.5" customHeight="1" x14ac:dyDescent="0.25">
      <c r="A78" s="375"/>
      <c r="B78" s="375"/>
      <c r="C78" s="376"/>
      <c r="D78" s="376"/>
      <c r="E78" s="376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376"/>
      <c r="AE78" s="376"/>
      <c r="AF78" s="376"/>
      <c r="AG78" s="376"/>
      <c r="AH78" s="376"/>
      <c r="AI78" s="376"/>
      <c r="AJ78" s="367" t="s">
        <v>992</v>
      </c>
      <c r="AK78" s="374">
        <f>SUMIF(AJ10:AJ70,AJ78,AK10:AK70)</f>
        <v>0</v>
      </c>
      <c r="AL78" s="376"/>
      <c r="AM78" s="376"/>
      <c r="AU78" s="404"/>
      <c r="AW78" s="404"/>
      <c r="AX78" s="404"/>
      <c r="AY78" s="404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6"/>
      <c r="BL78" s="406"/>
      <c r="BM78" s="406"/>
      <c r="BN78" s="406"/>
      <c r="BO78" s="406"/>
    </row>
    <row r="79" spans="1:16363" ht="25.5" x14ac:dyDescent="0.25">
      <c r="C79" s="165"/>
      <c r="D79" s="165"/>
      <c r="E79" s="373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5"/>
      <c r="AE79" s="165"/>
      <c r="AF79" s="165"/>
      <c r="AG79" s="165"/>
      <c r="AH79" s="165"/>
      <c r="AI79" s="165"/>
      <c r="AJ79" s="367" t="s">
        <v>993</v>
      </c>
      <c r="AK79" s="374">
        <f>SUMIF(AJ10:AJ70,AJ79,AK10:AK70)</f>
        <v>0</v>
      </c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</row>
    <row r="80" spans="1:16363" ht="25.5" x14ac:dyDescent="0.25">
      <c r="A80" s="1" t="s">
        <v>944</v>
      </c>
      <c r="C80" s="207"/>
      <c r="D80" s="1"/>
      <c r="E80" s="1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207"/>
      <c r="AE80" s="207"/>
      <c r="AF80" s="207"/>
      <c r="AG80" s="207"/>
      <c r="AH80" s="207"/>
      <c r="AI80" s="207"/>
      <c r="AJ80" s="367" t="s">
        <v>994</v>
      </c>
      <c r="AK80" s="374">
        <f>SUMIF(AJ10:AJ70,AJ80,AK10:AK70)</f>
        <v>0</v>
      </c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</row>
    <row r="81" spans="1:68" ht="22.5" customHeight="1" x14ac:dyDescent="0.25">
      <c r="A81" s="208" t="s">
        <v>943</v>
      </c>
      <c r="C81" s="165"/>
      <c r="D81" s="165"/>
      <c r="E81" s="373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1:68" ht="22.15" hidden="1" customHeight="1" x14ac:dyDescent="0.25">
      <c r="A82" s="340"/>
      <c r="B82" s="340"/>
      <c r="C82" s="346"/>
      <c r="D82" s="346"/>
      <c r="E82" s="346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0"/>
    </row>
    <row r="83" spans="1:68" ht="22.5" hidden="1" customHeight="1" x14ac:dyDescent="0.25">
      <c r="A83" s="340"/>
      <c r="B83" s="340"/>
      <c r="C83" s="346"/>
      <c r="D83" s="346"/>
      <c r="E83" s="346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  <c r="BJ83" s="346"/>
      <c r="BK83" s="346"/>
      <c r="BL83" s="346"/>
      <c r="BM83" s="346"/>
      <c r="BN83" s="346"/>
      <c r="BO83" s="346"/>
      <c r="BP83" s="340"/>
    </row>
    <row r="84" spans="1:68" ht="22.5" hidden="1" customHeight="1" x14ac:dyDescent="0.25">
      <c r="A84" s="340"/>
      <c r="B84" s="340"/>
      <c r="C84" s="346"/>
      <c r="D84" s="346"/>
      <c r="E84" s="346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  <c r="BJ84" s="346"/>
      <c r="BK84" s="346"/>
      <c r="BL84" s="346"/>
      <c r="BM84" s="346"/>
      <c r="BN84" s="346"/>
      <c r="BO84" s="346"/>
      <c r="BP84" s="340"/>
    </row>
    <row r="85" spans="1:68" ht="22.5" hidden="1" customHeight="1" x14ac:dyDescent="0.25">
      <c r="A85" s="340"/>
      <c r="B85" s="340"/>
      <c r="C85" s="346"/>
      <c r="D85" s="346"/>
      <c r="E85" s="346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6"/>
      <c r="AE85" s="346"/>
      <c r="AF85" s="346"/>
      <c r="AG85" s="346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  <c r="BJ85" s="346"/>
      <c r="BK85" s="346"/>
      <c r="BL85" s="346"/>
      <c r="BM85" s="346"/>
      <c r="BN85" s="346"/>
      <c r="BO85" s="346"/>
      <c r="BP85" s="340"/>
    </row>
    <row r="86" spans="1:68" ht="22.5" hidden="1" customHeight="1" x14ac:dyDescent="0.25">
      <c r="A86" s="340"/>
      <c r="B86" s="340"/>
      <c r="C86" s="346"/>
      <c r="D86" s="346"/>
      <c r="E86" s="346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  <c r="BJ86" s="346"/>
      <c r="BK86" s="346"/>
      <c r="BL86" s="346"/>
      <c r="BM86" s="346"/>
      <c r="BN86" s="346"/>
      <c r="BO86" s="346"/>
      <c r="BP86" s="340"/>
    </row>
    <row r="87" spans="1:68" ht="22.5" hidden="1" customHeight="1" x14ac:dyDescent="0.25">
      <c r="A87" s="340"/>
      <c r="B87" s="340"/>
      <c r="C87" s="346"/>
      <c r="D87" s="346"/>
      <c r="E87" s="346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  <c r="BJ87" s="346"/>
      <c r="BK87" s="346"/>
      <c r="BL87" s="346"/>
      <c r="BM87" s="346"/>
      <c r="BN87" s="346"/>
      <c r="BO87" s="346"/>
      <c r="BP87" s="340"/>
    </row>
    <row r="88" spans="1:68" ht="22.5" hidden="1" customHeight="1" x14ac:dyDescent="0.25">
      <c r="A88" s="340"/>
      <c r="B88" s="340"/>
      <c r="C88" s="346"/>
      <c r="D88" s="346"/>
      <c r="E88" s="346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  <c r="BJ88" s="346"/>
      <c r="BK88" s="346"/>
      <c r="BL88" s="346"/>
      <c r="BM88" s="346"/>
      <c r="BN88" s="346"/>
      <c r="BO88" s="346"/>
      <c r="BP88" s="340"/>
    </row>
    <row r="89" spans="1:68" ht="22.5" hidden="1" customHeight="1" x14ac:dyDescent="0.25">
      <c r="A89" s="340"/>
      <c r="B89" s="340"/>
      <c r="C89" s="346"/>
      <c r="D89" s="346"/>
      <c r="E89" s="346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  <c r="BJ89" s="346"/>
      <c r="BK89" s="346"/>
      <c r="BL89" s="346"/>
      <c r="BM89" s="346"/>
      <c r="BN89" s="346"/>
      <c r="BO89" s="346"/>
      <c r="BP89" s="340"/>
    </row>
    <row r="90" spans="1:68" ht="22.5" hidden="1" customHeight="1" x14ac:dyDescent="0.25">
      <c r="A90" s="340"/>
      <c r="B90" s="340"/>
      <c r="C90" s="346"/>
      <c r="D90" s="346"/>
      <c r="E90" s="346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  <c r="BJ90" s="346"/>
      <c r="BK90" s="346"/>
      <c r="BL90" s="346"/>
      <c r="BM90" s="346"/>
      <c r="BN90" s="346"/>
      <c r="BO90" s="346"/>
      <c r="BP90" s="340"/>
    </row>
    <row r="91" spans="1:68" ht="22.5" hidden="1" customHeight="1" x14ac:dyDescent="0.25">
      <c r="A91" s="340"/>
      <c r="B91" s="340"/>
      <c r="C91" s="346"/>
      <c r="D91" s="346"/>
      <c r="E91" s="346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  <c r="BJ91" s="346"/>
      <c r="BK91" s="346"/>
      <c r="BL91" s="346"/>
      <c r="BM91" s="346"/>
      <c r="BN91" s="346"/>
      <c r="BO91" s="346"/>
      <c r="BP91" s="340"/>
    </row>
    <row r="92" spans="1:68" hidden="1" x14ac:dyDescent="0.25">
      <c r="A92" s="340"/>
      <c r="B92" s="340"/>
      <c r="C92" s="346"/>
      <c r="D92" s="346"/>
      <c r="E92" s="346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  <c r="AB92" s="347"/>
      <c r="AC92" s="347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  <c r="BJ92" s="346"/>
      <c r="BK92" s="346"/>
      <c r="BL92" s="346"/>
      <c r="BM92" s="346"/>
      <c r="BN92" s="346"/>
      <c r="BO92" s="346"/>
      <c r="BP92" s="340"/>
    </row>
    <row r="93" spans="1:68" hidden="1" x14ac:dyDescent="0.25">
      <c r="A93" s="340"/>
      <c r="B93" s="340"/>
      <c r="C93" s="346"/>
      <c r="D93" s="346"/>
      <c r="E93" s="346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  <c r="BJ93" s="346"/>
      <c r="BK93" s="346"/>
      <c r="BL93" s="346"/>
      <c r="BM93" s="346"/>
      <c r="BN93" s="346"/>
      <c r="BO93" s="346"/>
      <c r="BP93" s="340"/>
    </row>
    <row r="94" spans="1:68" hidden="1" x14ac:dyDescent="0.25">
      <c r="A94" s="340"/>
      <c r="B94" s="340"/>
      <c r="C94" s="346"/>
      <c r="D94" s="346"/>
      <c r="E94" s="346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  <c r="BJ94" s="346"/>
      <c r="BK94" s="346"/>
      <c r="BL94" s="346"/>
      <c r="BM94" s="346"/>
      <c r="BN94" s="346"/>
      <c r="BO94" s="346"/>
      <c r="BP94" s="340"/>
    </row>
    <row r="95" spans="1:68" hidden="1" x14ac:dyDescent="0.25">
      <c r="A95" s="340"/>
      <c r="B95" s="340"/>
      <c r="C95" s="346"/>
      <c r="D95" s="346"/>
      <c r="E95" s="346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  <c r="BJ95" s="346"/>
      <c r="BK95" s="346"/>
      <c r="BL95" s="346"/>
      <c r="BM95" s="346"/>
      <c r="BN95" s="346"/>
      <c r="BO95" s="346"/>
      <c r="BP95" s="340"/>
    </row>
    <row r="96" spans="1:68" hidden="1" x14ac:dyDescent="0.25">
      <c r="A96" s="340"/>
      <c r="B96" s="340"/>
      <c r="C96" s="346"/>
      <c r="D96" s="346"/>
      <c r="E96" s="346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  <c r="BJ96" s="346"/>
      <c r="BK96" s="346"/>
      <c r="BL96" s="346"/>
      <c r="BM96" s="346"/>
      <c r="BN96" s="346"/>
      <c r="BO96" s="346"/>
      <c r="BP96" s="340"/>
    </row>
    <row r="97" spans="1:68" hidden="1" x14ac:dyDescent="0.25">
      <c r="A97" s="340"/>
      <c r="B97" s="340"/>
      <c r="C97" s="346"/>
      <c r="D97" s="346"/>
      <c r="E97" s="346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0"/>
    </row>
    <row r="98" spans="1:68" hidden="1" x14ac:dyDescent="0.25">
      <c r="A98" s="340"/>
      <c r="B98" s="340"/>
      <c r="C98" s="346"/>
      <c r="D98" s="346"/>
      <c r="E98" s="346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6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  <c r="BJ98" s="346"/>
      <c r="BK98" s="346"/>
      <c r="BL98" s="346"/>
      <c r="BM98" s="346"/>
      <c r="BN98" s="346"/>
      <c r="BO98" s="346"/>
      <c r="BP98" s="340"/>
    </row>
    <row r="99" spans="1:68" hidden="1" x14ac:dyDescent="0.25">
      <c r="A99" s="340"/>
      <c r="B99" s="340"/>
      <c r="C99" s="346"/>
      <c r="D99" s="346"/>
      <c r="E99" s="346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6"/>
      <c r="AE99" s="346"/>
      <c r="AF99" s="346"/>
      <c r="AG99" s="346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  <c r="BJ99" s="346"/>
      <c r="BK99" s="346"/>
      <c r="BL99" s="346"/>
      <c r="BM99" s="346"/>
      <c r="BN99" s="346"/>
      <c r="BO99" s="346"/>
      <c r="BP99" s="340"/>
    </row>
    <row r="100" spans="1:68" hidden="1" x14ac:dyDescent="0.25">
      <c r="A100" s="340"/>
      <c r="B100" s="340"/>
      <c r="C100" s="346"/>
      <c r="D100" s="346"/>
      <c r="E100" s="346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6"/>
      <c r="AE100" s="346"/>
      <c r="AF100" s="346"/>
      <c r="AG100" s="346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  <c r="BJ100" s="346"/>
      <c r="BK100" s="346"/>
      <c r="BL100" s="346"/>
      <c r="BM100" s="346"/>
      <c r="BN100" s="346"/>
      <c r="BO100" s="346"/>
      <c r="BP100" s="340"/>
    </row>
    <row r="101" spans="1:68" hidden="1" x14ac:dyDescent="0.25">
      <c r="A101" s="340"/>
      <c r="B101" s="340"/>
      <c r="C101" s="346"/>
      <c r="D101" s="346"/>
      <c r="E101" s="346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6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  <c r="BJ101" s="346"/>
      <c r="BK101" s="346"/>
      <c r="BL101" s="346"/>
      <c r="BM101" s="346"/>
      <c r="BN101" s="346"/>
      <c r="BO101" s="346"/>
      <c r="BP101" s="340"/>
    </row>
    <row r="102" spans="1:68" hidden="1" x14ac:dyDescent="0.25">
      <c r="A102" s="340"/>
      <c r="B102" s="340"/>
      <c r="C102" s="346"/>
      <c r="D102" s="346"/>
      <c r="E102" s="346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  <c r="BJ102" s="346"/>
      <c r="BK102" s="346"/>
      <c r="BL102" s="346"/>
      <c r="BM102" s="346"/>
      <c r="BN102" s="346"/>
      <c r="BO102" s="346"/>
      <c r="BP102" s="340"/>
    </row>
    <row r="103" spans="1:68" hidden="1" x14ac:dyDescent="0.25">
      <c r="A103" s="340"/>
      <c r="B103" s="340"/>
      <c r="C103" s="346"/>
      <c r="D103" s="346"/>
      <c r="E103" s="346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6"/>
      <c r="AE103" s="346"/>
      <c r="AF103" s="346"/>
      <c r="AG103" s="346"/>
      <c r="AH103" s="346"/>
      <c r="AI103" s="346"/>
      <c r="AJ103" s="346"/>
      <c r="AK103" s="346"/>
      <c r="AL103" s="346"/>
      <c r="AM103" s="346"/>
      <c r="AN103" s="346"/>
      <c r="AO103" s="346"/>
      <c r="AP103" s="346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  <c r="BJ103" s="346"/>
      <c r="BK103" s="346"/>
      <c r="BL103" s="346"/>
      <c r="BM103" s="346"/>
      <c r="BN103" s="346"/>
      <c r="BO103" s="346"/>
      <c r="BP103" s="340"/>
    </row>
    <row r="104" spans="1:68" hidden="1" x14ac:dyDescent="0.25">
      <c r="A104" s="340"/>
      <c r="B104" s="340"/>
      <c r="C104" s="346"/>
      <c r="D104" s="346"/>
      <c r="E104" s="346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  <c r="BJ104" s="346"/>
      <c r="BK104" s="346"/>
      <c r="BL104" s="346"/>
      <c r="BM104" s="346"/>
      <c r="BN104" s="346"/>
      <c r="BO104" s="346"/>
      <c r="BP104" s="340"/>
    </row>
    <row r="105" spans="1:68" hidden="1" x14ac:dyDescent="0.25">
      <c r="A105" s="340"/>
      <c r="B105" s="340"/>
      <c r="C105" s="346"/>
      <c r="D105" s="346"/>
      <c r="E105" s="346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  <c r="AB105" s="347"/>
      <c r="AC105" s="347"/>
      <c r="AD105" s="346"/>
      <c r="AE105" s="346"/>
      <c r="AF105" s="346"/>
      <c r="AG105" s="346"/>
      <c r="AH105" s="346"/>
      <c r="AI105" s="346"/>
      <c r="AJ105" s="346"/>
      <c r="AK105" s="346"/>
      <c r="AL105" s="346"/>
      <c r="AM105" s="346"/>
      <c r="AN105" s="346"/>
      <c r="AO105" s="346"/>
      <c r="AP105" s="346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  <c r="BJ105" s="346"/>
      <c r="BK105" s="346"/>
      <c r="BL105" s="346"/>
      <c r="BM105" s="346"/>
      <c r="BN105" s="346"/>
      <c r="BO105" s="346"/>
      <c r="BP105" s="340"/>
    </row>
    <row r="106" spans="1:68" hidden="1" x14ac:dyDescent="0.25">
      <c r="A106" s="340"/>
      <c r="B106" s="340"/>
      <c r="C106" s="348"/>
      <c r="D106" s="348"/>
      <c r="E106" s="348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46"/>
      <c r="AE106" s="346"/>
      <c r="AF106" s="346"/>
      <c r="AG106" s="346"/>
      <c r="AH106" s="346"/>
      <c r="AI106" s="346"/>
      <c r="AJ106" s="346"/>
      <c r="AK106" s="346"/>
      <c r="AL106" s="346"/>
      <c r="AM106" s="346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  <c r="BL106" s="352"/>
      <c r="BM106" s="352"/>
      <c r="BN106" s="352"/>
      <c r="BO106" s="352"/>
      <c r="BP106" s="340"/>
    </row>
    <row r="107" spans="1:68" hidden="1" x14ac:dyDescent="0.25">
      <c r="A107" s="340"/>
      <c r="B107" s="340"/>
      <c r="C107" s="348"/>
      <c r="D107" s="348"/>
      <c r="E107" s="348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46"/>
      <c r="AE107" s="346"/>
      <c r="AF107" s="346"/>
      <c r="AG107" s="346"/>
      <c r="AH107" s="346"/>
      <c r="AI107" s="346"/>
      <c r="AJ107" s="346"/>
      <c r="AK107" s="346"/>
      <c r="AL107" s="346"/>
      <c r="AM107" s="346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352"/>
      <c r="BM107" s="352"/>
      <c r="BN107" s="352"/>
      <c r="BO107" s="352"/>
      <c r="BP107" s="340"/>
    </row>
    <row r="108" spans="1:68" hidden="1" x14ac:dyDescent="0.25">
      <c r="A108" s="340"/>
      <c r="B108" s="340"/>
      <c r="C108" s="348"/>
      <c r="D108" s="348"/>
      <c r="E108" s="348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46"/>
      <c r="AE108" s="346"/>
      <c r="AF108" s="346"/>
      <c r="AG108" s="346"/>
      <c r="AH108" s="346"/>
      <c r="AI108" s="346"/>
      <c r="AJ108" s="346"/>
      <c r="AK108" s="346"/>
      <c r="AL108" s="346"/>
      <c r="AM108" s="346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352"/>
      <c r="BL108" s="352"/>
      <c r="BM108" s="352"/>
      <c r="BN108" s="352"/>
      <c r="BO108" s="352"/>
      <c r="BP108" s="340"/>
    </row>
    <row r="109" spans="1:68" hidden="1" x14ac:dyDescent="0.25">
      <c r="A109" s="340"/>
      <c r="B109" s="340"/>
      <c r="C109" s="348"/>
      <c r="D109" s="348"/>
      <c r="E109" s="348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46"/>
      <c r="AE109" s="346"/>
      <c r="AF109" s="346"/>
      <c r="AG109" s="346"/>
      <c r="AH109" s="346"/>
      <c r="AI109" s="346"/>
      <c r="AJ109" s="346"/>
      <c r="AK109" s="346"/>
      <c r="AL109" s="346"/>
      <c r="AM109" s="346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352"/>
      <c r="BM109" s="352"/>
      <c r="BN109" s="352"/>
      <c r="BO109" s="352"/>
      <c r="BP109" s="340"/>
    </row>
    <row r="110" spans="1:68" hidden="1" x14ac:dyDescent="0.25">
      <c r="A110" s="340"/>
      <c r="B110" s="340"/>
      <c r="C110" s="348"/>
      <c r="D110" s="348"/>
      <c r="E110" s="348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46"/>
      <c r="AE110" s="346"/>
      <c r="AF110" s="346"/>
      <c r="AG110" s="346"/>
      <c r="AH110" s="346"/>
      <c r="AI110" s="346"/>
      <c r="AJ110" s="346"/>
      <c r="AK110" s="346"/>
      <c r="AL110" s="346"/>
      <c r="AM110" s="346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40"/>
    </row>
    <row r="111" spans="1:68" hidden="1" x14ac:dyDescent="0.25">
      <c r="A111" s="340"/>
      <c r="B111" s="340"/>
      <c r="C111" s="348"/>
      <c r="D111" s="348"/>
      <c r="E111" s="348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46"/>
      <c r="AE111" s="346"/>
      <c r="AF111" s="346"/>
      <c r="AG111" s="346"/>
      <c r="AH111" s="346"/>
      <c r="AI111" s="346"/>
      <c r="AJ111" s="346"/>
      <c r="AK111" s="346"/>
      <c r="AL111" s="346"/>
      <c r="AM111" s="346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40"/>
    </row>
    <row r="112" spans="1:68" hidden="1" x14ac:dyDescent="0.25">
      <c r="A112" s="340"/>
      <c r="B112" s="340"/>
      <c r="C112" s="348"/>
      <c r="D112" s="348"/>
      <c r="E112" s="348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46"/>
      <c r="AE112" s="346"/>
      <c r="AF112" s="346"/>
      <c r="AG112" s="346"/>
      <c r="AH112" s="346"/>
      <c r="AI112" s="346"/>
      <c r="AJ112" s="346"/>
      <c r="AK112" s="346"/>
      <c r="AL112" s="346"/>
      <c r="AM112" s="346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40"/>
    </row>
    <row r="113" spans="1:68" hidden="1" x14ac:dyDescent="0.25">
      <c r="A113" s="340"/>
      <c r="B113" s="340"/>
      <c r="C113" s="348"/>
      <c r="D113" s="348"/>
      <c r="E113" s="348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52"/>
      <c r="BM113" s="352"/>
      <c r="BN113" s="352"/>
      <c r="BO113" s="352"/>
      <c r="BP113" s="340"/>
    </row>
    <row r="114" spans="1:68" hidden="1" x14ac:dyDescent="0.25">
      <c r="A114" s="340"/>
      <c r="B114" s="340"/>
      <c r="C114" s="348"/>
      <c r="D114" s="348"/>
      <c r="E114" s="348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46"/>
      <c r="AE114" s="346"/>
      <c r="AF114" s="346"/>
      <c r="AG114" s="346"/>
      <c r="AH114" s="346"/>
      <c r="AI114" s="346"/>
      <c r="AJ114" s="346"/>
      <c r="AK114" s="346"/>
      <c r="AL114" s="346"/>
      <c r="AM114" s="346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52"/>
      <c r="BM114" s="352"/>
      <c r="BN114" s="352"/>
      <c r="BO114" s="352"/>
      <c r="BP114" s="340"/>
    </row>
    <row r="115" spans="1:68" hidden="1" x14ac:dyDescent="0.25">
      <c r="A115" s="340"/>
      <c r="B115" s="340"/>
      <c r="C115" s="348"/>
      <c r="D115" s="348"/>
      <c r="E115" s="348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46"/>
      <c r="AE115" s="346"/>
      <c r="AF115" s="346"/>
      <c r="AG115" s="346"/>
      <c r="AH115" s="346"/>
      <c r="AI115" s="346"/>
      <c r="AJ115" s="346"/>
      <c r="AK115" s="346"/>
      <c r="AL115" s="346"/>
      <c r="AM115" s="346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40"/>
    </row>
    <row r="116" spans="1:68" hidden="1" x14ac:dyDescent="0.25">
      <c r="A116" s="340"/>
      <c r="B116" s="340"/>
      <c r="C116" s="348"/>
      <c r="D116" s="348"/>
      <c r="E116" s="348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46"/>
      <c r="AE116" s="346"/>
      <c r="AF116" s="346"/>
      <c r="AG116" s="346"/>
      <c r="AH116" s="346"/>
      <c r="AI116" s="346"/>
      <c r="AJ116" s="346"/>
      <c r="AK116" s="346"/>
      <c r="AL116" s="346"/>
      <c r="AM116" s="346"/>
      <c r="AN116" s="351"/>
      <c r="AO116" s="351"/>
      <c r="AP116" s="351"/>
      <c r="AQ116" s="351"/>
      <c r="AR116" s="351"/>
      <c r="AS116" s="351"/>
      <c r="AT116" s="351"/>
      <c r="AU116" s="351"/>
      <c r="AV116" s="351"/>
      <c r="AW116" s="351"/>
      <c r="AX116" s="351"/>
      <c r="AY116" s="351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2"/>
      <c r="BL116" s="352"/>
      <c r="BM116" s="352"/>
      <c r="BN116" s="352"/>
      <c r="BO116" s="352"/>
      <c r="BP116" s="340"/>
    </row>
    <row r="117" spans="1:68" hidden="1" x14ac:dyDescent="0.25">
      <c r="A117" s="340"/>
      <c r="B117" s="340"/>
      <c r="C117" s="348"/>
      <c r="D117" s="348"/>
      <c r="E117" s="348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46"/>
      <c r="AE117" s="346"/>
      <c r="AF117" s="346"/>
      <c r="AG117" s="346"/>
      <c r="AH117" s="346"/>
      <c r="AI117" s="346"/>
      <c r="AJ117" s="346"/>
      <c r="AK117" s="346"/>
      <c r="AL117" s="346"/>
      <c r="AM117" s="346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40"/>
    </row>
    <row r="118" spans="1:68" hidden="1" x14ac:dyDescent="0.25">
      <c r="A118" s="340"/>
      <c r="B118" s="340"/>
      <c r="C118" s="348"/>
      <c r="D118" s="348"/>
      <c r="E118" s="348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46"/>
      <c r="AE118" s="346"/>
      <c r="AF118" s="346"/>
      <c r="AG118" s="346"/>
      <c r="AH118" s="346"/>
      <c r="AI118" s="346"/>
      <c r="AJ118" s="346"/>
      <c r="AK118" s="346"/>
      <c r="AL118" s="346"/>
      <c r="AM118" s="346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  <c r="BL118" s="352"/>
      <c r="BM118" s="352"/>
      <c r="BN118" s="352"/>
      <c r="BO118" s="352"/>
      <c r="BP118" s="340"/>
    </row>
    <row r="119" spans="1:68" hidden="1" x14ac:dyDescent="0.25">
      <c r="A119" s="340"/>
      <c r="B119" s="340"/>
      <c r="C119" s="348"/>
      <c r="D119" s="348"/>
      <c r="E119" s="348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46"/>
      <c r="AE119" s="346"/>
      <c r="AF119" s="346"/>
      <c r="AG119" s="346"/>
      <c r="AH119" s="346"/>
      <c r="AI119" s="346"/>
      <c r="AJ119" s="346"/>
      <c r="AK119" s="346"/>
      <c r="AL119" s="346"/>
      <c r="AM119" s="346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40"/>
    </row>
    <row r="120" spans="1:68" hidden="1" x14ac:dyDescent="0.25">
      <c r="A120" s="340"/>
      <c r="B120" s="340"/>
      <c r="C120" s="348"/>
      <c r="D120" s="348"/>
      <c r="E120" s="348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46"/>
      <c r="AE120" s="346"/>
      <c r="AF120" s="346"/>
      <c r="AG120" s="346"/>
      <c r="AH120" s="346"/>
      <c r="AI120" s="346"/>
      <c r="AJ120" s="346"/>
      <c r="AK120" s="346"/>
      <c r="AL120" s="346"/>
      <c r="AM120" s="346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40"/>
    </row>
    <row r="121" spans="1:68" hidden="1" x14ac:dyDescent="0.25">
      <c r="A121" s="340"/>
      <c r="B121" s="340"/>
      <c r="C121" s="348"/>
      <c r="D121" s="348"/>
      <c r="E121" s="348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46"/>
      <c r="AE121" s="346"/>
      <c r="AF121" s="346"/>
      <c r="AG121" s="346"/>
      <c r="AH121" s="346"/>
      <c r="AI121" s="346"/>
      <c r="AJ121" s="346"/>
      <c r="AK121" s="346"/>
      <c r="AL121" s="346"/>
      <c r="AM121" s="346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40"/>
    </row>
    <row r="122" spans="1:68" hidden="1" x14ac:dyDescent="0.25">
      <c r="A122" s="340"/>
      <c r="B122" s="340"/>
      <c r="C122" s="348"/>
      <c r="D122" s="348"/>
      <c r="E122" s="348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46"/>
      <c r="AE122" s="346"/>
      <c r="AF122" s="346"/>
      <c r="AG122" s="346"/>
      <c r="AH122" s="346"/>
      <c r="AI122" s="346"/>
      <c r="AJ122" s="346"/>
      <c r="AK122" s="346"/>
      <c r="AL122" s="346"/>
      <c r="AM122" s="346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52"/>
      <c r="BN122" s="352"/>
      <c r="BO122" s="352"/>
      <c r="BP122" s="340"/>
    </row>
    <row r="123" spans="1:68" hidden="1" x14ac:dyDescent="0.25">
      <c r="A123" s="340"/>
      <c r="B123" s="340"/>
      <c r="C123" s="348"/>
      <c r="D123" s="348"/>
      <c r="E123" s="348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46"/>
      <c r="AE123" s="346"/>
      <c r="AF123" s="346"/>
      <c r="AG123" s="346"/>
      <c r="AH123" s="346"/>
      <c r="AI123" s="346"/>
      <c r="AJ123" s="346"/>
      <c r="AK123" s="346"/>
      <c r="AL123" s="346"/>
      <c r="AM123" s="346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40"/>
    </row>
    <row r="124" spans="1:68" hidden="1" x14ac:dyDescent="0.25">
      <c r="A124" s="340"/>
      <c r="B124" s="340"/>
      <c r="C124" s="348"/>
      <c r="D124" s="348"/>
      <c r="E124" s="348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46"/>
      <c r="AE124" s="346"/>
      <c r="AF124" s="346"/>
      <c r="AG124" s="346"/>
      <c r="AH124" s="346"/>
      <c r="AI124" s="346"/>
      <c r="AJ124" s="346"/>
      <c r="AK124" s="346"/>
      <c r="AL124" s="346"/>
      <c r="AM124" s="346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52"/>
      <c r="BN124" s="352"/>
      <c r="BO124" s="352"/>
      <c r="BP124" s="340"/>
    </row>
    <row r="125" spans="1:68" hidden="1" x14ac:dyDescent="0.25">
      <c r="A125" s="340"/>
      <c r="B125" s="340"/>
      <c r="C125" s="348"/>
      <c r="D125" s="348"/>
      <c r="E125" s="348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46"/>
      <c r="AE125" s="346"/>
      <c r="AF125" s="346"/>
      <c r="AG125" s="346"/>
      <c r="AH125" s="346"/>
      <c r="AI125" s="346"/>
      <c r="AJ125" s="346"/>
      <c r="AK125" s="346"/>
      <c r="AL125" s="346"/>
      <c r="AM125" s="346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40"/>
    </row>
    <row r="126" spans="1:68" hidden="1" x14ac:dyDescent="0.25">
      <c r="A126" s="340"/>
      <c r="B126" s="340"/>
      <c r="C126" s="348"/>
      <c r="D126" s="348"/>
      <c r="E126" s="348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46"/>
      <c r="AE126" s="346"/>
      <c r="AF126" s="346"/>
      <c r="AG126" s="346"/>
      <c r="AH126" s="346"/>
      <c r="AI126" s="346"/>
      <c r="AJ126" s="346"/>
      <c r="AK126" s="346"/>
      <c r="AL126" s="346"/>
      <c r="AM126" s="346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  <c r="BL126" s="352"/>
      <c r="BM126" s="352"/>
      <c r="BN126" s="352"/>
      <c r="BO126" s="352"/>
      <c r="BP126" s="340"/>
    </row>
    <row r="127" spans="1:68" hidden="1" x14ac:dyDescent="0.25">
      <c r="A127" s="340"/>
      <c r="B127" s="340"/>
      <c r="C127" s="348"/>
      <c r="D127" s="348"/>
      <c r="E127" s="348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46"/>
      <c r="AE127" s="346"/>
      <c r="AF127" s="346"/>
      <c r="AG127" s="346"/>
      <c r="AH127" s="346"/>
      <c r="AI127" s="346"/>
      <c r="AJ127" s="346"/>
      <c r="AK127" s="346"/>
      <c r="AL127" s="346"/>
      <c r="AM127" s="346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40"/>
    </row>
    <row r="128" spans="1:68" hidden="1" x14ac:dyDescent="0.25">
      <c r="A128" s="340"/>
      <c r="B128" s="340"/>
      <c r="C128" s="348"/>
      <c r="D128" s="348"/>
      <c r="E128" s="348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46"/>
      <c r="AE128" s="346"/>
      <c r="AF128" s="346"/>
      <c r="AG128" s="346"/>
      <c r="AH128" s="346"/>
      <c r="AI128" s="346"/>
      <c r="AJ128" s="346"/>
      <c r="AK128" s="346"/>
      <c r="AL128" s="346"/>
      <c r="AM128" s="346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40"/>
    </row>
    <row r="129" spans="1:68" hidden="1" x14ac:dyDescent="0.25">
      <c r="A129" s="340"/>
      <c r="B129" s="340"/>
      <c r="C129" s="348"/>
      <c r="D129" s="348"/>
      <c r="E129" s="348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46"/>
      <c r="AE129" s="346"/>
      <c r="AF129" s="346"/>
      <c r="AG129" s="346"/>
      <c r="AH129" s="346"/>
      <c r="AI129" s="346"/>
      <c r="AJ129" s="346"/>
      <c r="AK129" s="346"/>
      <c r="AL129" s="346"/>
      <c r="AM129" s="346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40"/>
    </row>
    <row r="130" spans="1:68" hidden="1" x14ac:dyDescent="0.25">
      <c r="A130" s="340"/>
      <c r="B130" s="340"/>
      <c r="C130" s="348"/>
      <c r="D130" s="348"/>
      <c r="E130" s="348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352"/>
      <c r="BL130" s="352"/>
      <c r="BM130" s="352"/>
      <c r="BN130" s="352"/>
      <c r="BO130" s="352"/>
      <c r="BP130" s="340"/>
    </row>
    <row r="131" spans="1:68" hidden="1" x14ac:dyDescent="0.25">
      <c r="A131" s="340"/>
      <c r="B131" s="340"/>
      <c r="C131" s="348"/>
      <c r="D131" s="348"/>
      <c r="E131" s="348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40"/>
    </row>
    <row r="132" spans="1:68" hidden="1" x14ac:dyDescent="0.25">
      <c r="A132" s="340"/>
      <c r="B132" s="340"/>
      <c r="C132" s="348"/>
      <c r="D132" s="348"/>
      <c r="E132" s="348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352"/>
      <c r="BL132" s="352"/>
      <c r="BM132" s="352"/>
      <c r="BN132" s="352"/>
      <c r="BO132" s="352"/>
      <c r="BP132" s="340"/>
    </row>
    <row r="133" spans="1:68" hidden="1" x14ac:dyDescent="0.25">
      <c r="A133" s="340"/>
      <c r="B133" s="340"/>
      <c r="C133" s="348"/>
      <c r="D133" s="348"/>
      <c r="E133" s="348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40"/>
    </row>
    <row r="134" spans="1:68" hidden="1" x14ac:dyDescent="0.25">
      <c r="A134" s="340"/>
      <c r="B134" s="340"/>
      <c r="C134" s="348"/>
      <c r="D134" s="348"/>
      <c r="E134" s="348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40"/>
    </row>
    <row r="135" spans="1:68" hidden="1" x14ac:dyDescent="0.25">
      <c r="A135" s="340"/>
      <c r="B135" s="340"/>
      <c r="C135" s="348"/>
      <c r="D135" s="348"/>
      <c r="E135" s="348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50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51"/>
      <c r="AO135" s="351"/>
      <c r="AP135" s="351"/>
      <c r="AQ135" s="351"/>
      <c r="AR135" s="351"/>
      <c r="AS135" s="351"/>
      <c r="AT135" s="351"/>
      <c r="AU135" s="351"/>
      <c r="AV135" s="351"/>
      <c r="AW135" s="351"/>
      <c r="AX135" s="351"/>
      <c r="AY135" s="351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40"/>
    </row>
    <row r="136" spans="1:68" hidden="1" x14ac:dyDescent="0.25">
      <c r="A136" s="340"/>
      <c r="B136" s="340"/>
      <c r="C136" s="348"/>
      <c r="D136" s="348"/>
      <c r="E136" s="348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50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46"/>
      <c r="AE136" s="346"/>
      <c r="AF136" s="346"/>
      <c r="AG136" s="346"/>
      <c r="AH136" s="346"/>
      <c r="AI136" s="346"/>
      <c r="AJ136" s="346"/>
      <c r="AK136" s="346"/>
      <c r="AL136" s="346"/>
      <c r="AM136" s="346"/>
      <c r="AN136" s="351"/>
      <c r="AO136" s="351"/>
      <c r="AP136" s="351"/>
      <c r="AQ136" s="351"/>
      <c r="AR136" s="351"/>
      <c r="AS136" s="351"/>
      <c r="AT136" s="351"/>
      <c r="AU136" s="351"/>
      <c r="AV136" s="351"/>
      <c r="AW136" s="351"/>
      <c r="AX136" s="351"/>
      <c r="AY136" s="351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  <c r="BJ136" s="352"/>
      <c r="BK136" s="352"/>
      <c r="BL136" s="352"/>
      <c r="BM136" s="352"/>
      <c r="BN136" s="352"/>
      <c r="BO136" s="352"/>
      <c r="BP136" s="340"/>
    </row>
    <row r="137" spans="1:68" hidden="1" x14ac:dyDescent="0.25">
      <c r="A137" s="340"/>
      <c r="B137" s="340"/>
      <c r="C137" s="348"/>
      <c r="D137" s="348"/>
      <c r="E137" s="348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46"/>
      <c r="AE137" s="346"/>
      <c r="AF137" s="346"/>
      <c r="AG137" s="346"/>
      <c r="AH137" s="346"/>
      <c r="AI137" s="346"/>
      <c r="AJ137" s="346"/>
      <c r="AK137" s="346"/>
      <c r="AL137" s="346"/>
      <c r="AM137" s="346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2"/>
      <c r="BP137" s="340"/>
    </row>
    <row r="138" spans="1:68" hidden="1" x14ac:dyDescent="0.25">
      <c r="A138" s="340"/>
      <c r="B138" s="340"/>
      <c r="C138" s="348"/>
      <c r="D138" s="348"/>
      <c r="E138" s="348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46"/>
      <c r="AE138" s="346"/>
      <c r="AF138" s="346"/>
      <c r="AG138" s="346"/>
      <c r="AH138" s="346"/>
      <c r="AI138" s="346"/>
      <c r="AJ138" s="346"/>
      <c r="AK138" s="346"/>
      <c r="AL138" s="346"/>
      <c r="AM138" s="346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352"/>
      <c r="BL138" s="352"/>
      <c r="BM138" s="352"/>
      <c r="BN138" s="352"/>
      <c r="BO138" s="352"/>
      <c r="BP138" s="340"/>
    </row>
    <row r="139" spans="1:68" hidden="1" x14ac:dyDescent="0.25">
      <c r="A139" s="340"/>
      <c r="B139" s="340"/>
      <c r="C139" s="348"/>
      <c r="D139" s="348"/>
      <c r="E139" s="348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50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40"/>
    </row>
    <row r="140" spans="1:68" hidden="1" x14ac:dyDescent="0.25">
      <c r="A140" s="340"/>
      <c r="B140" s="340"/>
      <c r="C140" s="348"/>
      <c r="D140" s="348"/>
      <c r="E140" s="348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46"/>
      <c r="AE140" s="346"/>
      <c r="AF140" s="346"/>
      <c r="AG140" s="346"/>
      <c r="AH140" s="346"/>
      <c r="AI140" s="346"/>
      <c r="AJ140" s="346"/>
      <c r="AK140" s="346"/>
      <c r="AL140" s="346"/>
      <c r="AM140" s="346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352"/>
      <c r="BL140" s="352"/>
      <c r="BM140" s="352"/>
      <c r="BN140" s="352"/>
      <c r="BO140" s="352"/>
      <c r="BP140" s="340"/>
    </row>
    <row r="141" spans="1:68" hidden="1" x14ac:dyDescent="0.25">
      <c r="A141" s="340"/>
      <c r="B141" s="340"/>
      <c r="C141" s="348"/>
      <c r="D141" s="348"/>
      <c r="E141" s="348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46"/>
      <c r="AE141" s="346"/>
      <c r="AF141" s="346"/>
      <c r="AG141" s="346"/>
      <c r="AH141" s="346"/>
      <c r="AI141" s="346"/>
      <c r="AJ141" s="346"/>
      <c r="AK141" s="346"/>
      <c r="AL141" s="346"/>
      <c r="AM141" s="346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40"/>
    </row>
    <row r="142" spans="1:68" hidden="1" x14ac:dyDescent="0.25">
      <c r="A142" s="340"/>
      <c r="B142" s="340"/>
      <c r="C142" s="348"/>
      <c r="D142" s="348"/>
      <c r="E142" s="348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46"/>
      <c r="AE142" s="346"/>
      <c r="AF142" s="346"/>
      <c r="AG142" s="346"/>
      <c r="AH142" s="346"/>
      <c r="AI142" s="346"/>
      <c r="AJ142" s="346"/>
      <c r="AK142" s="346"/>
      <c r="AL142" s="346"/>
      <c r="AM142" s="346"/>
      <c r="AN142" s="351"/>
      <c r="AO142" s="351"/>
      <c r="AP142" s="351"/>
      <c r="AQ142" s="351"/>
      <c r="AR142" s="351"/>
      <c r="AS142" s="351"/>
      <c r="AT142" s="351"/>
      <c r="AU142" s="351"/>
      <c r="AV142" s="351"/>
      <c r="AW142" s="351"/>
      <c r="AX142" s="351"/>
      <c r="AY142" s="351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40"/>
    </row>
    <row r="143" spans="1:68" hidden="1" x14ac:dyDescent="0.25">
      <c r="A143" s="340"/>
      <c r="B143" s="340"/>
      <c r="C143" s="348"/>
      <c r="D143" s="348"/>
      <c r="E143" s="348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46"/>
      <c r="AE143" s="346"/>
      <c r="AF143" s="346"/>
      <c r="AG143" s="346"/>
      <c r="AH143" s="346"/>
      <c r="AI143" s="346"/>
      <c r="AJ143" s="346"/>
      <c r="AK143" s="346"/>
      <c r="AL143" s="346"/>
      <c r="AM143" s="346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40"/>
    </row>
    <row r="144" spans="1:68" hidden="1" x14ac:dyDescent="0.25">
      <c r="A144" s="340"/>
      <c r="B144" s="340"/>
      <c r="C144" s="348"/>
      <c r="D144" s="348"/>
      <c r="E144" s="348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46"/>
      <c r="AE144" s="346"/>
      <c r="AF144" s="346"/>
      <c r="AG144" s="346"/>
      <c r="AH144" s="346"/>
      <c r="AI144" s="346"/>
      <c r="AJ144" s="346"/>
      <c r="AK144" s="346"/>
      <c r="AL144" s="346"/>
      <c r="AM144" s="346"/>
      <c r="AN144" s="351"/>
      <c r="AO144" s="351"/>
      <c r="AP144" s="351"/>
      <c r="AQ144" s="351"/>
      <c r="AR144" s="351"/>
      <c r="AS144" s="351"/>
      <c r="AT144" s="351"/>
      <c r="AU144" s="351"/>
      <c r="AV144" s="351"/>
      <c r="AW144" s="351"/>
      <c r="AX144" s="351"/>
      <c r="AY144" s="351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352"/>
      <c r="BL144" s="352"/>
      <c r="BM144" s="352"/>
      <c r="BN144" s="352"/>
      <c r="BO144" s="352"/>
      <c r="BP144" s="340"/>
    </row>
    <row r="145" spans="1:68" hidden="1" x14ac:dyDescent="0.25">
      <c r="A145" s="340"/>
      <c r="B145" s="340"/>
      <c r="C145" s="348"/>
      <c r="D145" s="348"/>
      <c r="E145" s="348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51"/>
      <c r="AO145" s="351"/>
      <c r="AP145" s="351"/>
      <c r="AQ145" s="351"/>
      <c r="AR145" s="351"/>
      <c r="AS145" s="351"/>
      <c r="AT145" s="351"/>
      <c r="AU145" s="351"/>
      <c r="AV145" s="351"/>
      <c r="AW145" s="351"/>
      <c r="AX145" s="351"/>
      <c r="AY145" s="351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40"/>
    </row>
    <row r="146" spans="1:68" hidden="1" x14ac:dyDescent="0.25">
      <c r="A146" s="340"/>
      <c r="B146" s="340"/>
      <c r="C146" s="348"/>
      <c r="D146" s="348"/>
      <c r="E146" s="348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  <c r="BL146" s="352"/>
      <c r="BM146" s="352"/>
      <c r="BN146" s="352"/>
      <c r="BO146" s="352"/>
      <c r="BP146" s="340"/>
    </row>
    <row r="147" spans="1:68" hidden="1" x14ac:dyDescent="0.25">
      <c r="A147" s="340"/>
      <c r="B147" s="340"/>
      <c r="C147" s="348"/>
      <c r="D147" s="348"/>
      <c r="E147" s="348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40"/>
    </row>
    <row r="148" spans="1:68" hidden="1" x14ac:dyDescent="0.25">
      <c r="A148" s="340"/>
      <c r="B148" s="340"/>
      <c r="C148" s="348"/>
      <c r="D148" s="348"/>
      <c r="E148" s="348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2"/>
      <c r="BO148" s="352"/>
      <c r="BP148" s="340"/>
    </row>
    <row r="149" spans="1:68" hidden="1" x14ac:dyDescent="0.25">
      <c r="A149" s="340"/>
      <c r="B149" s="340"/>
      <c r="C149" s="348"/>
      <c r="D149" s="348"/>
      <c r="E149" s="348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40"/>
    </row>
    <row r="150" spans="1:68" hidden="1" x14ac:dyDescent="0.25">
      <c r="A150" s="340"/>
      <c r="B150" s="340"/>
      <c r="C150" s="348"/>
      <c r="D150" s="348"/>
      <c r="E150" s="348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40"/>
    </row>
    <row r="151" spans="1:68" hidden="1" x14ac:dyDescent="0.25">
      <c r="A151" s="340"/>
      <c r="B151" s="340"/>
      <c r="C151" s="348"/>
      <c r="D151" s="348"/>
      <c r="E151" s="348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40"/>
    </row>
    <row r="152" spans="1:68" hidden="1" x14ac:dyDescent="0.25">
      <c r="A152" s="340"/>
      <c r="B152" s="340"/>
      <c r="C152" s="348"/>
      <c r="D152" s="348"/>
      <c r="E152" s="348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  <c r="BL152" s="352"/>
      <c r="BM152" s="352"/>
      <c r="BN152" s="352"/>
      <c r="BO152" s="352"/>
      <c r="BP152" s="340"/>
    </row>
    <row r="153" spans="1:68" hidden="1" x14ac:dyDescent="0.25">
      <c r="A153" s="340"/>
      <c r="B153" s="340"/>
      <c r="C153" s="348"/>
      <c r="D153" s="348"/>
      <c r="E153" s="348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40"/>
    </row>
    <row r="154" spans="1:68" hidden="1" x14ac:dyDescent="0.25">
      <c r="A154" s="340"/>
      <c r="B154" s="340"/>
      <c r="C154" s="348"/>
      <c r="D154" s="348"/>
      <c r="E154" s="348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  <c r="BL154" s="352"/>
      <c r="BM154" s="352"/>
      <c r="BN154" s="352"/>
      <c r="BO154" s="352"/>
      <c r="BP154" s="340"/>
    </row>
    <row r="155" spans="1:68" hidden="1" x14ac:dyDescent="0.25">
      <c r="A155" s="340"/>
      <c r="B155" s="340"/>
      <c r="C155" s="348"/>
      <c r="D155" s="348"/>
      <c r="E155" s="348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40"/>
    </row>
    <row r="156" spans="1:68" hidden="1" x14ac:dyDescent="0.25">
      <c r="A156" s="340"/>
      <c r="B156" s="340"/>
      <c r="C156" s="348"/>
      <c r="D156" s="348"/>
      <c r="E156" s="348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  <c r="BL156" s="352"/>
      <c r="BM156" s="352"/>
      <c r="BN156" s="352"/>
      <c r="BO156" s="352"/>
      <c r="BP156" s="340"/>
    </row>
    <row r="157" spans="1:68" hidden="1" x14ac:dyDescent="0.25">
      <c r="A157" s="340"/>
      <c r="B157" s="340"/>
      <c r="C157" s="348"/>
      <c r="D157" s="348"/>
      <c r="E157" s="348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40"/>
    </row>
    <row r="158" spans="1:68" hidden="1" x14ac:dyDescent="0.25">
      <c r="A158" s="340"/>
      <c r="B158" s="340"/>
      <c r="C158" s="348"/>
      <c r="D158" s="348"/>
      <c r="E158" s="348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/>
      <c r="AX158" s="351"/>
      <c r="AY158" s="351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  <c r="BL158" s="352"/>
      <c r="BM158" s="352"/>
      <c r="BN158" s="352"/>
      <c r="BO158" s="352"/>
      <c r="BP158" s="340"/>
    </row>
    <row r="159" spans="1:68" hidden="1" x14ac:dyDescent="0.25">
      <c r="A159" s="340"/>
      <c r="B159" s="340"/>
      <c r="C159" s="348"/>
      <c r="D159" s="348"/>
      <c r="E159" s="348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40"/>
    </row>
    <row r="160" spans="1:68" hidden="1" x14ac:dyDescent="0.25">
      <c r="A160" s="340"/>
      <c r="B160" s="340"/>
      <c r="C160" s="348"/>
      <c r="D160" s="348"/>
      <c r="E160" s="348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  <c r="BK160" s="352"/>
      <c r="BL160" s="352"/>
      <c r="BM160" s="352"/>
      <c r="BN160" s="352"/>
      <c r="BO160" s="352"/>
      <c r="BP160" s="340"/>
    </row>
    <row r="161" spans="1:68" hidden="1" x14ac:dyDescent="0.25">
      <c r="A161" s="340"/>
      <c r="B161" s="340"/>
      <c r="C161" s="348"/>
      <c r="D161" s="348"/>
      <c r="E161" s="348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40"/>
    </row>
    <row r="162" spans="1:68" hidden="1" x14ac:dyDescent="0.25">
      <c r="A162" s="340"/>
      <c r="B162" s="340"/>
      <c r="C162" s="348"/>
      <c r="D162" s="348"/>
      <c r="E162" s="348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  <c r="BL162" s="352"/>
      <c r="BM162" s="352"/>
      <c r="BN162" s="352"/>
      <c r="BO162" s="352"/>
      <c r="BP162" s="340"/>
    </row>
    <row r="163" spans="1:68" hidden="1" x14ac:dyDescent="0.25">
      <c r="A163" s="340"/>
      <c r="B163" s="340"/>
      <c r="C163" s="348"/>
      <c r="D163" s="348"/>
      <c r="E163" s="348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40"/>
    </row>
    <row r="164" spans="1:68" hidden="1" x14ac:dyDescent="0.25">
      <c r="A164" s="340"/>
      <c r="B164" s="340"/>
      <c r="C164" s="348"/>
      <c r="D164" s="348"/>
      <c r="E164" s="348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1"/>
      <c r="AY164" s="351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352"/>
      <c r="BP164" s="340"/>
    </row>
    <row r="165" spans="1:68" hidden="1" x14ac:dyDescent="0.25">
      <c r="A165" s="340"/>
      <c r="B165" s="340"/>
      <c r="C165" s="348"/>
      <c r="D165" s="348"/>
      <c r="E165" s="348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P165" s="340"/>
    </row>
    <row r="166" spans="1:68" hidden="1" x14ac:dyDescent="0.25">
      <c r="A166" s="340"/>
      <c r="B166" s="340"/>
      <c r="C166" s="348"/>
      <c r="D166" s="348"/>
      <c r="E166" s="348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2"/>
      <c r="BA166" s="352"/>
      <c r="BB166" s="352"/>
      <c r="BC166" s="352"/>
      <c r="BD166" s="352"/>
      <c r="BE166" s="352"/>
      <c r="BF166" s="352"/>
      <c r="BG166" s="352"/>
      <c r="BH166" s="352"/>
      <c r="BI166" s="352"/>
      <c r="BJ166" s="352"/>
      <c r="BK166" s="352"/>
      <c r="BL166" s="352"/>
      <c r="BM166" s="352"/>
      <c r="BN166" s="352"/>
      <c r="BO166" s="352"/>
      <c r="BP166" s="340"/>
    </row>
    <row r="167" spans="1:68" hidden="1" x14ac:dyDescent="0.25">
      <c r="A167" s="340"/>
      <c r="B167" s="340"/>
      <c r="C167" s="348"/>
      <c r="D167" s="348"/>
      <c r="E167" s="348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46"/>
      <c r="AE167" s="346"/>
      <c r="AF167" s="346"/>
      <c r="AG167" s="346"/>
      <c r="AH167" s="346"/>
      <c r="AI167" s="346"/>
      <c r="AJ167" s="346"/>
      <c r="AK167" s="346"/>
      <c r="AL167" s="346"/>
      <c r="AM167" s="346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P167" s="340"/>
    </row>
    <row r="168" spans="1:68" hidden="1" x14ac:dyDescent="0.25">
      <c r="A168" s="340"/>
      <c r="B168" s="340"/>
      <c r="C168" s="348"/>
      <c r="D168" s="348"/>
      <c r="E168" s="348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50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6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P168" s="340"/>
    </row>
    <row r="169" spans="1:68" hidden="1" x14ac:dyDescent="0.25">
      <c r="A169" s="340"/>
      <c r="B169" s="340"/>
      <c r="C169" s="348"/>
      <c r="D169" s="348"/>
      <c r="E169" s="348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50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46"/>
      <c r="AE169" s="346"/>
      <c r="AF169" s="346"/>
      <c r="AG169" s="346"/>
      <c r="AH169" s="346"/>
      <c r="AI169" s="346"/>
      <c r="AJ169" s="346"/>
      <c r="AK169" s="346"/>
      <c r="AL169" s="346"/>
      <c r="AM169" s="346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40"/>
    </row>
    <row r="170" spans="1:68" hidden="1" x14ac:dyDescent="0.25">
      <c r="A170" s="340"/>
      <c r="B170" s="340"/>
      <c r="C170" s="348"/>
      <c r="D170" s="348"/>
      <c r="E170" s="348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46"/>
      <c r="AE170" s="346"/>
      <c r="AF170" s="346"/>
      <c r="AG170" s="346"/>
      <c r="AH170" s="346"/>
      <c r="AI170" s="346"/>
      <c r="AJ170" s="346"/>
      <c r="AK170" s="346"/>
      <c r="AL170" s="346"/>
      <c r="AM170" s="346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P170" s="340"/>
    </row>
    <row r="171" spans="1:68" hidden="1" x14ac:dyDescent="0.25">
      <c r="A171" s="340"/>
      <c r="B171" s="340"/>
      <c r="C171" s="348"/>
      <c r="D171" s="348"/>
      <c r="E171" s="348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46"/>
      <c r="AE171" s="346"/>
      <c r="AF171" s="346"/>
      <c r="AG171" s="346"/>
      <c r="AH171" s="346"/>
      <c r="AI171" s="346"/>
      <c r="AJ171" s="346"/>
      <c r="AK171" s="346"/>
      <c r="AL171" s="346"/>
      <c r="AM171" s="346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P171" s="340"/>
    </row>
    <row r="172" spans="1:68" hidden="1" x14ac:dyDescent="0.25">
      <c r="A172" s="340"/>
      <c r="B172" s="340"/>
      <c r="C172" s="348"/>
      <c r="D172" s="348"/>
      <c r="E172" s="348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5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46"/>
      <c r="AE172" s="346"/>
      <c r="AF172" s="346"/>
      <c r="AG172" s="346"/>
      <c r="AH172" s="346"/>
      <c r="AI172" s="346"/>
      <c r="AJ172" s="346"/>
      <c r="AK172" s="346"/>
      <c r="AL172" s="346"/>
      <c r="AM172" s="346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P172" s="340"/>
    </row>
    <row r="173" spans="1:68" hidden="1" x14ac:dyDescent="0.25">
      <c r="A173" s="340"/>
      <c r="B173" s="340"/>
      <c r="C173" s="348"/>
      <c r="D173" s="348"/>
      <c r="E173" s="348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46"/>
      <c r="AE173" s="346"/>
      <c r="AF173" s="346"/>
      <c r="AG173" s="346"/>
      <c r="AH173" s="346"/>
      <c r="AI173" s="346"/>
      <c r="AJ173" s="346"/>
      <c r="AK173" s="346"/>
      <c r="AL173" s="346"/>
      <c r="AM173" s="346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P173" s="340"/>
    </row>
    <row r="174" spans="1:68" hidden="1" x14ac:dyDescent="0.25">
      <c r="A174" s="340"/>
      <c r="B174" s="340"/>
      <c r="C174" s="348"/>
      <c r="D174" s="348"/>
      <c r="E174" s="348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46"/>
      <c r="AE174" s="346"/>
      <c r="AF174" s="346"/>
      <c r="AG174" s="346"/>
      <c r="AH174" s="346"/>
      <c r="AI174" s="346"/>
      <c r="AJ174" s="346"/>
      <c r="AK174" s="346"/>
      <c r="AL174" s="346"/>
      <c r="AM174" s="346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40"/>
    </row>
    <row r="175" spans="1:68" hidden="1" x14ac:dyDescent="0.25">
      <c r="A175" s="340"/>
      <c r="B175" s="340"/>
      <c r="C175" s="348"/>
      <c r="D175" s="348"/>
      <c r="E175" s="348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46"/>
      <c r="AE175" s="346"/>
      <c r="AF175" s="346"/>
      <c r="AG175" s="346"/>
      <c r="AH175" s="346"/>
      <c r="AI175" s="346"/>
      <c r="AJ175" s="346"/>
      <c r="AK175" s="346"/>
      <c r="AL175" s="346"/>
      <c r="AM175" s="346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40"/>
    </row>
    <row r="176" spans="1:68" hidden="1" x14ac:dyDescent="0.25">
      <c r="A176" s="340"/>
      <c r="B176" s="340"/>
      <c r="C176" s="348"/>
      <c r="D176" s="348"/>
      <c r="E176" s="348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46"/>
      <c r="AE176" s="346"/>
      <c r="AF176" s="346"/>
      <c r="AG176" s="346"/>
      <c r="AH176" s="346"/>
      <c r="AI176" s="346"/>
      <c r="AJ176" s="346"/>
      <c r="AK176" s="346"/>
      <c r="AL176" s="346"/>
      <c r="AM176" s="346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40"/>
    </row>
    <row r="177" spans="1:68" hidden="1" x14ac:dyDescent="0.25">
      <c r="A177" s="340"/>
      <c r="B177" s="340"/>
      <c r="C177" s="348"/>
      <c r="D177" s="348"/>
      <c r="E177" s="348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46"/>
      <c r="AE177" s="346"/>
      <c r="AF177" s="346"/>
      <c r="AG177" s="346"/>
      <c r="AH177" s="346"/>
      <c r="AI177" s="346"/>
      <c r="AJ177" s="346"/>
      <c r="AK177" s="346"/>
      <c r="AL177" s="346"/>
      <c r="AM177" s="346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40"/>
    </row>
    <row r="178" spans="1:68" hidden="1" x14ac:dyDescent="0.25">
      <c r="A178" s="340"/>
      <c r="B178" s="340"/>
      <c r="C178" s="348"/>
      <c r="D178" s="348"/>
      <c r="E178" s="348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46"/>
      <c r="AE178" s="346"/>
      <c r="AF178" s="346"/>
      <c r="AG178" s="346"/>
      <c r="AH178" s="346"/>
      <c r="AI178" s="346"/>
      <c r="AJ178" s="346"/>
      <c r="AK178" s="346"/>
      <c r="AL178" s="346"/>
      <c r="AM178" s="346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40"/>
    </row>
    <row r="179" spans="1:68" hidden="1" x14ac:dyDescent="0.25">
      <c r="A179" s="340"/>
      <c r="B179" s="340"/>
      <c r="C179" s="348"/>
      <c r="D179" s="348"/>
      <c r="E179" s="348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50"/>
      <c r="S179" s="350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46"/>
      <c r="AE179" s="346"/>
      <c r="AF179" s="346"/>
      <c r="AG179" s="346"/>
      <c r="AH179" s="346"/>
      <c r="AI179" s="346"/>
      <c r="AJ179" s="346"/>
      <c r="AK179" s="346"/>
      <c r="AL179" s="346"/>
      <c r="AM179" s="346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40"/>
    </row>
    <row r="180" spans="1:68" hidden="1" x14ac:dyDescent="0.25">
      <c r="A180" s="340"/>
      <c r="B180" s="340"/>
      <c r="C180" s="348"/>
      <c r="D180" s="348"/>
      <c r="E180" s="348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50"/>
      <c r="S180" s="350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46"/>
      <c r="AE180" s="346"/>
      <c r="AF180" s="346"/>
      <c r="AG180" s="346"/>
      <c r="AH180" s="346"/>
      <c r="AI180" s="346"/>
      <c r="AJ180" s="346"/>
      <c r="AK180" s="346"/>
      <c r="AL180" s="346"/>
      <c r="AM180" s="346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2"/>
      <c r="BN180" s="352"/>
      <c r="BO180" s="352"/>
      <c r="BP180" s="340"/>
    </row>
    <row r="181" spans="1:68" hidden="1" x14ac:dyDescent="0.25">
      <c r="A181" s="340"/>
      <c r="B181" s="340"/>
      <c r="C181" s="348"/>
      <c r="D181" s="348"/>
      <c r="E181" s="348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46"/>
      <c r="AE181" s="346"/>
      <c r="AF181" s="346"/>
      <c r="AG181" s="346"/>
      <c r="AH181" s="346"/>
      <c r="AI181" s="346"/>
      <c r="AJ181" s="346"/>
      <c r="AK181" s="346"/>
      <c r="AL181" s="346"/>
      <c r="AM181" s="346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40"/>
    </row>
    <row r="182" spans="1:68" hidden="1" x14ac:dyDescent="0.25">
      <c r="A182" s="340"/>
      <c r="B182" s="340"/>
      <c r="C182" s="348"/>
      <c r="D182" s="348"/>
      <c r="E182" s="348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46"/>
      <c r="AE182" s="346"/>
      <c r="AF182" s="346"/>
      <c r="AG182" s="346"/>
      <c r="AH182" s="346"/>
      <c r="AI182" s="346"/>
      <c r="AJ182" s="346"/>
      <c r="AK182" s="346"/>
      <c r="AL182" s="346"/>
      <c r="AM182" s="346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40"/>
    </row>
    <row r="183" spans="1:68" hidden="1" x14ac:dyDescent="0.25">
      <c r="A183" s="340"/>
      <c r="B183" s="340"/>
      <c r="C183" s="348"/>
      <c r="D183" s="348"/>
      <c r="E183" s="348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46"/>
      <c r="AE183" s="346"/>
      <c r="AF183" s="346"/>
      <c r="AG183" s="346"/>
      <c r="AH183" s="346"/>
      <c r="AI183" s="346"/>
      <c r="AJ183" s="346"/>
      <c r="AK183" s="346"/>
      <c r="AL183" s="346"/>
      <c r="AM183" s="346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40"/>
    </row>
    <row r="184" spans="1:68" hidden="1" x14ac:dyDescent="0.25">
      <c r="A184" s="340"/>
      <c r="B184" s="340"/>
      <c r="C184" s="348"/>
      <c r="D184" s="348"/>
      <c r="E184" s="348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50"/>
      <c r="S184" s="350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46"/>
      <c r="AE184" s="346"/>
      <c r="AF184" s="346"/>
      <c r="AG184" s="346"/>
      <c r="AH184" s="346"/>
      <c r="AI184" s="346"/>
      <c r="AJ184" s="346"/>
      <c r="AK184" s="346"/>
      <c r="AL184" s="346"/>
      <c r="AM184" s="346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40"/>
    </row>
    <row r="185" spans="1:68" hidden="1" x14ac:dyDescent="0.25">
      <c r="A185" s="340"/>
      <c r="B185" s="340"/>
      <c r="C185" s="348"/>
      <c r="D185" s="348"/>
      <c r="E185" s="348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46"/>
      <c r="AE185" s="346"/>
      <c r="AF185" s="346"/>
      <c r="AG185" s="346"/>
      <c r="AH185" s="346"/>
      <c r="AI185" s="346"/>
      <c r="AJ185" s="346"/>
      <c r="AK185" s="346"/>
      <c r="AL185" s="346"/>
      <c r="AM185" s="346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40"/>
    </row>
    <row r="186" spans="1:68" hidden="1" x14ac:dyDescent="0.25">
      <c r="A186" s="340"/>
      <c r="B186" s="340"/>
      <c r="C186" s="348"/>
      <c r="D186" s="348"/>
      <c r="E186" s="348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2"/>
      <c r="BN186" s="352"/>
      <c r="BO186" s="352"/>
      <c r="BP186" s="340"/>
    </row>
    <row r="187" spans="1:68" hidden="1" x14ac:dyDescent="0.25">
      <c r="A187" s="340"/>
      <c r="B187" s="340"/>
      <c r="C187" s="348"/>
      <c r="D187" s="348"/>
      <c r="E187" s="348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46"/>
      <c r="AE187" s="346"/>
      <c r="AF187" s="346"/>
      <c r="AG187" s="346"/>
      <c r="AH187" s="346"/>
      <c r="AI187" s="346"/>
      <c r="AJ187" s="346"/>
      <c r="AK187" s="346"/>
      <c r="AL187" s="346"/>
      <c r="AM187" s="346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40"/>
    </row>
    <row r="188" spans="1:68" hidden="1" x14ac:dyDescent="0.25">
      <c r="A188" s="340"/>
      <c r="B188" s="340"/>
      <c r="C188" s="348"/>
      <c r="D188" s="348"/>
      <c r="E188" s="348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46"/>
      <c r="AE188" s="346"/>
      <c r="AF188" s="346"/>
      <c r="AG188" s="346"/>
      <c r="AH188" s="346"/>
      <c r="AI188" s="346"/>
      <c r="AJ188" s="346"/>
      <c r="AK188" s="346"/>
      <c r="AL188" s="346"/>
      <c r="AM188" s="346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  <c r="BL188" s="352"/>
      <c r="BM188" s="352"/>
      <c r="BN188" s="352"/>
      <c r="BO188" s="352"/>
      <c r="BP188" s="340"/>
    </row>
    <row r="189" spans="1:68" hidden="1" x14ac:dyDescent="0.25">
      <c r="A189" s="340"/>
      <c r="B189" s="340"/>
      <c r="C189" s="348"/>
      <c r="D189" s="348"/>
      <c r="E189" s="348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46"/>
      <c r="AE189" s="346"/>
      <c r="AF189" s="346"/>
      <c r="AG189" s="346"/>
      <c r="AH189" s="346"/>
      <c r="AI189" s="346"/>
      <c r="AJ189" s="346"/>
      <c r="AK189" s="346"/>
      <c r="AL189" s="346"/>
      <c r="AM189" s="346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52"/>
      <c r="BO189" s="352"/>
      <c r="BP189" s="340"/>
    </row>
    <row r="190" spans="1:68" hidden="1" x14ac:dyDescent="0.25">
      <c r="A190" s="340"/>
      <c r="B190" s="340"/>
      <c r="C190" s="348"/>
      <c r="D190" s="348"/>
      <c r="E190" s="348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46"/>
      <c r="AE190" s="346"/>
      <c r="AF190" s="346"/>
      <c r="AG190" s="346"/>
      <c r="AH190" s="346"/>
      <c r="AI190" s="346"/>
      <c r="AJ190" s="346"/>
      <c r="AK190" s="346"/>
      <c r="AL190" s="346"/>
      <c r="AM190" s="346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52"/>
      <c r="BO190" s="352"/>
      <c r="BP190" s="340"/>
    </row>
    <row r="191" spans="1:68" hidden="1" x14ac:dyDescent="0.25">
      <c r="A191" s="340"/>
      <c r="B191" s="340"/>
      <c r="C191" s="348"/>
      <c r="D191" s="348"/>
      <c r="E191" s="348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46"/>
      <c r="AE191" s="346"/>
      <c r="AF191" s="346"/>
      <c r="AG191" s="346"/>
      <c r="AH191" s="346"/>
      <c r="AI191" s="346"/>
      <c r="AJ191" s="346"/>
      <c r="AK191" s="346"/>
      <c r="AL191" s="346"/>
      <c r="AM191" s="346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2"/>
      <c r="BN191" s="352"/>
      <c r="BO191" s="352"/>
      <c r="BP191" s="340"/>
    </row>
    <row r="192" spans="1:68" hidden="1" x14ac:dyDescent="0.25">
      <c r="A192" s="340"/>
      <c r="B192" s="340"/>
      <c r="C192" s="348"/>
      <c r="D192" s="348"/>
      <c r="E192" s="348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50"/>
      <c r="S192" s="350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46"/>
      <c r="AE192" s="346"/>
      <c r="AF192" s="346"/>
      <c r="AG192" s="346"/>
      <c r="AH192" s="346"/>
      <c r="AI192" s="346"/>
      <c r="AJ192" s="346"/>
      <c r="AK192" s="346"/>
      <c r="AL192" s="346"/>
      <c r="AM192" s="346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  <c r="BL192" s="352"/>
      <c r="BM192" s="352"/>
      <c r="BN192" s="352"/>
      <c r="BO192" s="352"/>
      <c r="BP192" s="340"/>
    </row>
    <row r="193" spans="1:68" hidden="1" x14ac:dyDescent="0.25">
      <c r="A193" s="340"/>
      <c r="B193" s="340"/>
      <c r="C193" s="348"/>
      <c r="D193" s="348"/>
      <c r="E193" s="348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50"/>
      <c r="S193" s="350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46"/>
      <c r="AE193" s="346"/>
      <c r="AF193" s="346"/>
      <c r="AG193" s="346"/>
      <c r="AH193" s="346"/>
      <c r="AI193" s="346"/>
      <c r="AJ193" s="346"/>
      <c r="AK193" s="346"/>
      <c r="AL193" s="346"/>
      <c r="AM193" s="346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352"/>
      <c r="BL193" s="352"/>
      <c r="BM193" s="352"/>
      <c r="BN193" s="352"/>
      <c r="BO193" s="352"/>
      <c r="BP193" s="340"/>
    </row>
    <row r="194" spans="1:68" hidden="1" x14ac:dyDescent="0.25">
      <c r="A194" s="340"/>
      <c r="B194" s="340"/>
      <c r="C194" s="348"/>
      <c r="D194" s="348"/>
      <c r="E194" s="348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50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46"/>
      <c r="AE194" s="346"/>
      <c r="AF194" s="346"/>
      <c r="AG194" s="346"/>
      <c r="AH194" s="346"/>
      <c r="AI194" s="346"/>
      <c r="AJ194" s="346"/>
      <c r="AK194" s="346"/>
      <c r="AL194" s="346"/>
      <c r="AM194" s="346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40"/>
    </row>
    <row r="195" spans="1:68" hidden="1" x14ac:dyDescent="0.25">
      <c r="A195" s="340"/>
      <c r="B195" s="340"/>
      <c r="C195" s="348"/>
      <c r="D195" s="348"/>
      <c r="E195" s="348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46"/>
      <c r="AE195" s="346"/>
      <c r="AF195" s="346"/>
      <c r="AG195" s="346"/>
      <c r="AH195" s="346"/>
      <c r="AI195" s="346"/>
      <c r="AJ195" s="346"/>
      <c r="AK195" s="346"/>
      <c r="AL195" s="346"/>
      <c r="AM195" s="346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40"/>
    </row>
    <row r="196" spans="1:68" hidden="1" x14ac:dyDescent="0.25">
      <c r="A196" s="340"/>
      <c r="B196" s="340"/>
      <c r="C196" s="348"/>
      <c r="D196" s="348"/>
      <c r="E196" s="348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46"/>
      <c r="AE196" s="346"/>
      <c r="AF196" s="346"/>
      <c r="AG196" s="346"/>
      <c r="AH196" s="346"/>
      <c r="AI196" s="346"/>
      <c r="AJ196" s="346"/>
      <c r="AK196" s="346"/>
      <c r="AL196" s="346"/>
      <c r="AM196" s="346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2"/>
      <c r="BN196" s="352"/>
      <c r="BO196" s="352"/>
      <c r="BP196" s="340"/>
    </row>
    <row r="197" spans="1:68" hidden="1" x14ac:dyDescent="0.25">
      <c r="A197" s="340"/>
      <c r="B197" s="340"/>
      <c r="C197" s="348"/>
      <c r="D197" s="348"/>
      <c r="E197" s="348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46"/>
      <c r="AE197" s="346"/>
      <c r="AF197" s="346"/>
      <c r="AG197" s="346"/>
      <c r="AH197" s="346"/>
      <c r="AI197" s="346"/>
      <c r="AJ197" s="346"/>
      <c r="AK197" s="346"/>
      <c r="AL197" s="346"/>
      <c r="AM197" s="346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  <c r="BL197" s="352"/>
      <c r="BM197" s="352"/>
      <c r="BN197" s="352"/>
      <c r="BO197" s="352"/>
      <c r="BP197" s="340"/>
    </row>
    <row r="198" spans="1:68" hidden="1" x14ac:dyDescent="0.25">
      <c r="A198" s="340"/>
      <c r="B198" s="340"/>
      <c r="C198" s="348"/>
      <c r="D198" s="348"/>
      <c r="E198" s="348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46"/>
      <c r="AE198" s="346"/>
      <c r="AF198" s="346"/>
      <c r="AG198" s="346"/>
      <c r="AH198" s="346"/>
      <c r="AI198" s="346"/>
      <c r="AJ198" s="346"/>
      <c r="AK198" s="346"/>
      <c r="AL198" s="346"/>
      <c r="AM198" s="346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  <c r="BL198" s="352"/>
      <c r="BM198" s="352"/>
      <c r="BN198" s="352"/>
      <c r="BO198" s="352"/>
      <c r="BP198" s="340"/>
    </row>
    <row r="199" spans="1:68" hidden="1" x14ac:dyDescent="0.25">
      <c r="A199" s="340"/>
      <c r="B199" s="340"/>
      <c r="C199" s="348"/>
      <c r="D199" s="348"/>
      <c r="E199" s="348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46"/>
      <c r="AE199" s="346"/>
      <c r="AF199" s="346"/>
      <c r="AG199" s="346"/>
      <c r="AH199" s="346"/>
      <c r="AI199" s="346"/>
      <c r="AJ199" s="346"/>
      <c r="AK199" s="346"/>
      <c r="AL199" s="346"/>
      <c r="AM199" s="346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2"/>
      <c r="BN199" s="352"/>
      <c r="BO199" s="352"/>
      <c r="BP199" s="340"/>
    </row>
    <row r="200" spans="1:68" hidden="1" x14ac:dyDescent="0.25">
      <c r="A200" s="340"/>
      <c r="B200" s="340"/>
      <c r="C200" s="348"/>
      <c r="D200" s="348"/>
      <c r="E200" s="348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46"/>
      <c r="AE200" s="346"/>
      <c r="AF200" s="346"/>
      <c r="AG200" s="346"/>
      <c r="AH200" s="346"/>
      <c r="AI200" s="346"/>
      <c r="AJ200" s="346"/>
      <c r="AK200" s="346"/>
      <c r="AL200" s="346"/>
      <c r="AM200" s="346"/>
      <c r="AN200" s="351"/>
      <c r="AO200" s="351"/>
      <c r="AP200" s="351"/>
      <c r="AQ200" s="351"/>
      <c r="AR200" s="351"/>
      <c r="AS200" s="351"/>
      <c r="AT200" s="351"/>
      <c r="AU200" s="351"/>
      <c r="AV200" s="351"/>
      <c r="AW200" s="351"/>
      <c r="AX200" s="351"/>
      <c r="AY200" s="351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2"/>
      <c r="BN200" s="352"/>
      <c r="BO200" s="352"/>
      <c r="BP200" s="340"/>
    </row>
    <row r="201" spans="1:68" hidden="1" x14ac:dyDescent="0.25">
      <c r="A201" s="340"/>
      <c r="B201" s="340"/>
      <c r="C201" s="348"/>
      <c r="D201" s="348"/>
      <c r="E201" s="348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46"/>
      <c r="AE201" s="346"/>
      <c r="AF201" s="346"/>
      <c r="AG201" s="346"/>
      <c r="AH201" s="346"/>
      <c r="AI201" s="346"/>
      <c r="AJ201" s="346"/>
      <c r="AK201" s="346"/>
      <c r="AL201" s="346"/>
      <c r="AM201" s="346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  <c r="BL201" s="352"/>
      <c r="BM201" s="352"/>
      <c r="BN201" s="352"/>
      <c r="BO201" s="352"/>
      <c r="BP201" s="340"/>
    </row>
    <row r="202" spans="1:68" hidden="1" x14ac:dyDescent="0.25">
      <c r="A202" s="340"/>
      <c r="B202" s="340"/>
      <c r="C202" s="348"/>
      <c r="D202" s="348"/>
      <c r="E202" s="348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50"/>
      <c r="S202" s="350"/>
      <c r="T202" s="350"/>
      <c r="U202" s="350"/>
      <c r="V202" s="350"/>
      <c r="W202" s="350"/>
      <c r="X202" s="350"/>
      <c r="Y202" s="350"/>
      <c r="Z202" s="350"/>
      <c r="AA202" s="350"/>
      <c r="AB202" s="350"/>
      <c r="AC202" s="350"/>
      <c r="AD202" s="346"/>
      <c r="AE202" s="346"/>
      <c r="AF202" s="346"/>
      <c r="AG202" s="346"/>
      <c r="AH202" s="346"/>
      <c r="AI202" s="346"/>
      <c r="AJ202" s="346"/>
      <c r="AK202" s="346"/>
      <c r="AL202" s="346"/>
      <c r="AM202" s="346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352"/>
      <c r="BL202" s="352"/>
      <c r="BM202" s="352"/>
      <c r="BN202" s="352"/>
      <c r="BO202" s="352"/>
      <c r="BP202" s="340"/>
    </row>
    <row r="203" spans="1:68" hidden="1" x14ac:dyDescent="0.25">
      <c r="A203" s="340"/>
      <c r="B203" s="340"/>
      <c r="C203" s="348"/>
      <c r="D203" s="348"/>
      <c r="E203" s="348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50"/>
      <c r="S203" s="350"/>
      <c r="T203" s="350"/>
      <c r="U203" s="350"/>
      <c r="V203" s="350"/>
      <c r="W203" s="350"/>
      <c r="X203" s="350"/>
      <c r="Y203" s="350"/>
      <c r="Z203" s="350"/>
      <c r="AA203" s="350"/>
      <c r="AB203" s="350"/>
      <c r="AC203" s="350"/>
      <c r="AD203" s="346"/>
      <c r="AE203" s="346"/>
      <c r="AF203" s="346"/>
      <c r="AG203" s="346"/>
      <c r="AH203" s="346"/>
      <c r="AI203" s="346"/>
      <c r="AJ203" s="346"/>
      <c r="AK203" s="346"/>
      <c r="AL203" s="346"/>
      <c r="AM203" s="346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40"/>
    </row>
    <row r="204" spans="1:68" hidden="1" x14ac:dyDescent="0.25">
      <c r="A204" s="340"/>
      <c r="B204" s="340"/>
      <c r="C204" s="348"/>
      <c r="D204" s="348"/>
      <c r="E204" s="348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46"/>
      <c r="AE204" s="346"/>
      <c r="AF204" s="346"/>
      <c r="AG204" s="346"/>
      <c r="AH204" s="346"/>
      <c r="AI204" s="346"/>
      <c r="AJ204" s="346"/>
      <c r="AK204" s="346"/>
      <c r="AL204" s="346"/>
      <c r="AM204" s="346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2"/>
      <c r="BN204" s="352"/>
      <c r="BO204" s="352"/>
      <c r="BP204" s="340"/>
    </row>
    <row r="205" spans="1:68" hidden="1" x14ac:dyDescent="0.25">
      <c r="A205" s="340"/>
      <c r="B205" s="340"/>
      <c r="C205" s="348"/>
      <c r="D205" s="348"/>
      <c r="E205" s="348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50"/>
      <c r="S205" s="350"/>
      <c r="T205" s="350"/>
      <c r="U205" s="350"/>
      <c r="V205" s="350"/>
      <c r="W205" s="350"/>
      <c r="X205" s="350"/>
      <c r="Y205" s="350"/>
      <c r="Z205" s="350"/>
      <c r="AA205" s="350"/>
      <c r="AB205" s="350"/>
      <c r="AC205" s="350"/>
      <c r="AD205" s="346"/>
      <c r="AE205" s="346"/>
      <c r="AF205" s="346"/>
      <c r="AG205" s="346"/>
      <c r="AH205" s="346"/>
      <c r="AI205" s="346"/>
      <c r="AJ205" s="346"/>
      <c r="AK205" s="346"/>
      <c r="AL205" s="346"/>
      <c r="AM205" s="346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40"/>
    </row>
    <row r="206" spans="1:68" hidden="1" x14ac:dyDescent="0.25">
      <c r="A206" s="340"/>
      <c r="B206" s="340"/>
      <c r="C206" s="348"/>
      <c r="D206" s="348"/>
      <c r="E206" s="348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46"/>
      <c r="AE206" s="346"/>
      <c r="AF206" s="346"/>
      <c r="AG206" s="346"/>
      <c r="AH206" s="346"/>
      <c r="AI206" s="346"/>
      <c r="AJ206" s="346"/>
      <c r="AK206" s="346"/>
      <c r="AL206" s="346"/>
      <c r="AM206" s="346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40"/>
    </row>
    <row r="207" spans="1:68" hidden="1" x14ac:dyDescent="0.25">
      <c r="A207" s="340"/>
      <c r="B207" s="340"/>
      <c r="C207" s="348"/>
      <c r="D207" s="348"/>
      <c r="E207" s="348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50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46"/>
      <c r="AE207" s="346"/>
      <c r="AF207" s="346"/>
      <c r="AG207" s="346"/>
      <c r="AH207" s="346"/>
      <c r="AI207" s="346"/>
      <c r="AJ207" s="346"/>
      <c r="AK207" s="346"/>
      <c r="AL207" s="346"/>
      <c r="AM207" s="346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40"/>
    </row>
    <row r="208" spans="1:68" hidden="1" x14ac:dyDescent="0.25">
      <c r="A208" s="340"/>
      <c r="B208" s="340"/>
      <c r="C208" s="348"/>
      <c r="D208" s="348"/>
      <c r="E208" s="348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46"/>
      <c r="AE208" s="346"/>
      <c r="AF208" s="346"/>
      <c r="AG208" s="346"/>
      <c r="AH208" s="346"/>
      <c r="AI208" s="346"/>
      <c r="AJ208" s="346"/>
      <c r="AK208" s="346"/>
      <c r="AL208" s="346"/>
      <c r="AM208" s="346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40"/>
    </row>
    <row r="209" spans="1:68" hidden="1" x14ac:dyDescent="0.25">
      <c r="A209" s="340"/>
      <c r="B209" s="340"/>
      <c r="C209" s="348"/>
      <c r="D209" s="348"/>
      <c r="E209" s="348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50"/>
      <c r="S209" s="350"/>
      <c r="T209" s="350"/>
      <c r="U209" s="350"/>
      <c r="V209" s="350"/>
      <c r="W209" s="350"/>
      <c r="X209" s="350"/>
      <c r="Y209" s="350"/>
      <c r="Z209" s="350"/>
      <c r="AA209" s="350"/>
      <c r="AB209" s="350"/>
      <c r="AC209" s="350"/>
      <c r="AD209" s="346"/>
      <c r="AE209" s="346"/>
      <c r="AF209" s="346"/>
      <c r="AG209" s="346"/>
      <c r="AH209" s="346"/>
      <c r="AI209" s="346"/>
      <c r="AJ209" s="346"/>
      <c r="AK209" s="346"/>
      <c r="AL209" s="346"/>
      <c r="AM209" s="346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BM209" s="352"/>
      <c r="BN209" s="352"/>
      <c r="BO209" s="352"/>
      <c r="BP209" s="340"/>
    </row>
    <row r="210" spans="1:68" hidden="1" x14ac:dyDescent="0.25">
      <c r="A210" s="340"/>
      <c r="B210" s="340"/>
      <c r="C210" s="348"/>
      <c r="D210" s="348"/>
      <c r="E210" s="348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50"/>
      <c r="S210" s="350"/>
      <c r="T210" s="350"/>
      <c r="U210" s="350"/>
      <c r="V210" s="350"/>
      <c r="W210" s="350"/>
      <c r="X210" s="350"/>
      <c r="Y210" s="350"/>
      <c r="Z210" s="350"/>
      <c r="AA210" s="350"/>
      <c r="AB210" s="350"/>
      <c r="AC210" s="350"/>
      <c r="AD210" s="346"/>
      <c r="AE210" s="346"/>
      <c r="AF210" s="346"/>
      <c r="AG210" s="346"/>
      <c r="AH210" s="346"/>
      <c r="AI210" s="346"/>
      <c r="AJ210" s="346"/>
      <c r="AK210" s="346"/>
      <c r="AL210" s="346"/>
      <c r="AM210" s="346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BM210" s="352"/>
      <c r="BN210" s="352"/>
      <c r="BO210" s="352"/>
      <c r="BP210" s="340"/>
    </row>
    <row r="211" spans="1:68" hidden="1" x14ac:dyDescent="0.25">
      <c r="A211" s="340"/>
      <c r="B211" s="340"/>
      <c r="C211" s="348"/>
      <c r="D211" s="348"/>
      <c r="E211" s="348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50"/>
      <c r="S211" s="350"/>
      <c r="T211" s="350"/>
      <c r="U211" s="350"/>
      <c r="V211" s="350"/>
      <c r="W211" s="350"/>
      <c r="X211" s="350"/>
      <c r="Y211" s="350"/>
      <c r="Z211" s="350"/>
      <c r="AA211" s="350"/>
      <c r="AB211" s="350"/>
      <c r="AC211" s="350"/>
      <c r="AD211" s="346"/>
      <c r="AE211" s="346"/>
      <c r="AF211" s="346"/>
      <c r="AG211" s="346"/>
      <c r="AH211" s="346"/>
      <c r="AI211" s="346"/>
      <c r="AJ211" s="346"/>
      <c r="AK211" s="346"/>
      <c r="AL211" s="346"/>
      <c r="AM211" s="346"/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BM211" s="352"/>
      <c r="BN211" s="352"/>
      <c r="BO211" s="352"/>
      <c r="BP211" s="340"/>
    </row>
    <row r="212" spans="1:68" hidden="1" x14ac:dyDescent="0.25">
      <c r="A212" s="340"/>
      <c r="B212" s="340"/>
      <c r="C212" s="348"/>
      <c r="D212" s="348"/>
      <c r="E212" s="348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46"/>
      <c r="AE212" s="346"/>
      <c r="AF212" s="346"/>
      <c r="AG212" s="346"/>
      <c r="AH212" s="346"/>
      <c r="AI212" s="346"/>
      <c r="AJ212" s="346"/>
      <c r="AK212" s="346"/>
      <c r="AL212" s="346"/>
      <c r="AM212" s="346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BM212" s="352"/>
      <c r="BN212" s="352"/>
      <c r="BO212" s="352"/>
      <c r="BP212" s="340"/>
    </row>
    <row r="213" spans="1:68" hidden="1" x14ac:dyDescent="0.25">
      <c r="A213" s="340"/>
      <c r="B213" s="340"/>
      <c r="C213" s="348"/>
      <c r="D213" s="348"/>
      <c r="E213" s="348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50"/>
      <c r="S213" s="350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346"/>
      <c r="AE213" s="346"/>
      <c r="AF213" s="346"/>
      <c r="AG213" s="346"/>
      <c r="AH213" s="346"/>
      <c r="AI213" s="346"/>
      <c r="AJ213" s="346"/>
      <c r="AK213" s="346"/>
      <c r="AL213" s="346"/>
      <c r="AM213" s="346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BM213" s="352"/>
      <c r="BN213" s="352"/>
      <c r="BO213" s="352"/>
      <c r="BP213" s="340"/>
    </row>
    <row r="214" spans="1:68" hidden="1" x14ac:dyDescent="0.25">
      <c r="A214" s="340"/>
      <c r="B214" s="340"/>
      <c r="C214" s="348"/>
      <c r="D214" s="348"/>
      <c r="E214" s="348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50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346"/>
      <c r="AE214" s="346"/>
      <c r="AF214" s="346"/>
      <c r="AG214" s="346"/>
      <c r="AH214" s="346"/>
      <c r="AI214" s="346"/>
      <c r="AJ214" s="346"/>
      <c r="AK214" s="346"/>
      <c r="AL214" s="346"/>
      <c r="AM214" s="346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BM214" s="352"/>
      <c r="BN214" s="352"/>
      <c r="BO214" s="352"/>
      <c r="BP214" s="340"/>
    </row>
    <row r="215" spans="1:68" hidden="1" x14ac:dyDescent="0.25">
      <c r="A215" s="340"/>
      <c r="B215" s="340"/>
      <c r="C215" s="348"/>
      <c r="D215" s="348"/>
      <c r="E215" s="348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50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46"/>
      <c r="AE215" s="346"/>
      <c r="AF215" s="346"/>
      <c r="AG215" s="346"/>
      <c r="AH215" s="346"/>
      <c r="AI215" s="346"/>
      <c r="AJ215" s="346"/>
      <c r="AK215" s="346"/>
      <c r="AL215" s="346"/>
      <c r="AM215" s="346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1"/>
      <c r="AY215" s="351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2"/>
      <c r="BN215" s="352"/>
      <c r="BO215" s="352"/>
      <c r="BP215" s="340"/>
    </row>
    <row r="216" spans="1:68" hidden="1" x14ac:dyDescent="0.25">
      <c r="A216" s="340"/>
      <c r="B216" s="340"/>
      <c r="C216" s="348"/>
      <c r="D216" s="348"/>
      <c r="E216" s="348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46"/>
      <c r="AE216" s="346"/>
      <c r="AF216" s="346"/>
      <c r="AG216" s="346"/>
      <c r="AH216" s="346"/>
      <c r="AI216" s="346"/>
      <c r="AJ216" s="346"/>
      <c r="AK216" s="346"/>
      <c r="AL216" s="346"/>
      <c r="AM216" s="346"/>
      <c r="AN216" s="351"/>
      <c r="AO216" s="351"/>
      <c r="AP216" s="351"/>
      <c r="AQ216" s="351"/>
      <c r="AR216" s="351"/>
      <c r="AS216" s="351"/>
      <c r="AT216" s="351"/>
      <c r="AU216" s="351"/>
      <c r="AV216" s="351"/>
      <c r="AW216" s="351"/>
      <c r="AX216" s="351"/>
      <c r="AY216" s="351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BM216" s="352"/>
      <c r="BN216" s="352"/>
      <c r="BO216" s="352"/>
      <c r="BP216" s="340"/>
    </row>
    <row r="217" spans="1:68" hidden="1" x14ac:dyDescent="0.25">
      <c r="A217" s="340"/>
      <c r="B217" s="340"/>
      <c r="C217" s="348"/>
      <c r="D217" s="348"/>
      <c r="E217" s="348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50"/>
      <c r="S217" s="350"/>
      <c r="T217" s="350"/>
      <c r="U217" s="350"/>
      <c r="V217" s="350"/>
      <c r="W217" s="350"/>
      <c r="X217" s="350"/>
      <c r="Y217" s="350"/>
      <c r="Z217" s="350"/>
      <c r="AA217" s="350"/>
      <c r="AB217" s="350"/>
      <c r="AC217" s="350"/>
      <c r="AD217" s="346"/>
      <c r="AE217" s="346"/>
      <c r="AF217" s="346"/>
      <c r="AG217" s="346"/>
      <c r="AH217" s="346"/>
      <c r="AI217" s="346"/>
      <c r="AJ217" s="346"/>
      <c r="AK217" s="346"/>
      <c r="AL217" s="346"/>
      <c r="AM217" s="346"/>
      <c r="AN217" s="351"/>
      <c r="AO217" s="351"/>
      <c r="AP217" s="351"/>
      <c r="AQ217" s="351"/>
      <c r="AR217" s="351"/>
      <c r="AS217" s="351"/>
      <c r="AT217" s="351"/>
      <c r="AU217" s="351"/>
      <c r="AV217" s="351"/>
      <c r="AW217" s="351"/>
      <c r="AX217" s="351"/>
      <c r="AY217" s="351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BM217" s="352"/>
      <c r="BN217" s="352"/>
      <c r="BO217" s="352"/>
      <c r="BP217" s="340"/>
    </row>
    <row r="218" spans="1:68" hidden="1" x14ac:dyDescent="0.25">
      <c r="A218" s="340"/>
      <c r="B218" s="340"/>
      <c r="C218" s="348"/>
      <c r="D218" s="348"/>
      <c r="E218" s="348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50"/>
      <c r="S218" s="350"/>
      <c r="T218" s="350"/>
      <c r="U218" s="350"/>
      <c r="V218" s="350"/>
      <c r="W218" s="350"/>
      <c r="X218" s="350"/>
      <c r="Y218" s="350"/>
      <c r="Z218" s="350"/>
      <c r="AA218" s="350"/>
      <c r="AB218" s="350"/>
      <c r="AC218" s="350"/>
      <c r="AD218" s="346"/>
      <c r="AE218" s="346"/>
      <c r="AF218" s="346"/>
      <c r="AG218" s="346"/>
      <c r="AH218" s="346"/>
      <c r="AI218" s="346"/>
      <c r="AJ218" s="346"/>
      <c r="AK218" s="346"/>
      <c r="AL218" s="346"/>
      <c r="AM218" s="346"/>
      <c r="AN218" s="351"/>
      <c r="AO218" s="351"/>
      <c r="AP218" s="351"/>
      <c r="AQ218" s="351"/>
      <c r="AR218" s="351"/>
      <c r="AS218" s="351"/>
      <c r="AT218" s="351"/>
      <c r="AU218" s="351"/>
      <c r="AV218" s="351"/>
      <c r="AW218" s="351"/>
      <c r="AX218" s="351"/>
      <c r="AY218" s="351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BM218" s="352"/>
      <c r="BN218" s="352"/>
      <c r="BO218" s="352"/>
      <c r="BP218" s="340"/>
    </row>
    <row r="219" spans="1:68" hidden="1" x14ac:dyDescent="0.25">
      <c r="A219" s="340"/>
      <c r="B219" s="340"/>
      <c r="C219" s="348"/>
      <c r="D219" s="348"/>
      <c r="E219" s="348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50"/>
      <c r="S219" s="350"/>
      <c r="T219" s="350"/>
      <c r="U219" s="350"/>
      <c r="V219" s="350"/>
      <c r="W219" s="350"/>
      <c r="X219" s="350"/>
      <c r="Y219" s="350"/>
      <c r="Z219" s="350"/>
      <c r="AA219" s="350"/>
      <c r="AB219" s="350"/>
      <c r="AC219" s="350"/>
      <c r="AD219" s="346"/>
      <c r="AE219" s="346"/>
      <c r="AF219" s="346"/>
      <c r="AG219" s="346"/>
      <c r="AH219" s="346"/>
      <c r="AI219" s="346"/>
      <c r="AJ219" s="346"/>
      <c r="AK219" s="346"/>
      <c r="AL219" s="346"/>
      <c r="AM219" s="346"/>
      <c r="AN219" s="351"/>
      <c r="AO219" s="351"/>
      <c r="AP219" s="351"/>
      <c r="AQ219" s="351"/>
      <c r="AR219" s="351"/>
      <c r="AS219" s="351"/>
      <c r="AT219" s="351"/>
      <c r="AU219" s="351"/>
      <c r="AV219" s="351"/>
      <c r="AW219" s="351"/>
      <c r="AX219" s="351"/>
      <c r="AY219" s="351"/>
      <c r="AZ219" s="352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  <c r="BL219" s="352"/>
      <c r="BM219" s="352"/>
      <c r="BN219" s="352"/>
      <c r="BO219" s="352"/>
      <c r="BP219" s="340"/>
    </row>
    <row r="220" spans="1:68" hidden="1" x14ac:dyDescent="0.25">
      <c r="A220" s="340"/>
      <c r="B220" s="340"/>
      <c r="C220" s="348"/>
      <c r="D220" s="348"/>
      <c r="E220" s="348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46"/>
      <c r="AE220" s="346"/>
      <c r="AF220" s="346"/>
      <c r="AG220" s="346"/>
      <c r="AH220" s="346"/>
      <c r="AI220" s="346"/>
      <c r="AJ220" s="346"/>
      <c r="AK220" s="346"/>
      <c r="AL220" s="346"/>
      <c r="AM220" s="346"/>
      <c r="AN220" s="351"/>
      <c r="AO220" s="351"/>
      <c r="AP220" s="351"/>
      <c r="AQ220" s="351"/>
      <c r="AR220" s="351"/>
      <c r="AS220" s="351"/>
      <c r="AT220" s="351"/>
      <c r="AU220" s="351"/>
      <c r="AV220" s="351"/>
      <c r="AW220" s="351"/>
      <c r="AX220" s="351"/>
      <c r="AY220" s="351"/>
      <c r="AZ220" s="352"/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  <c r="BL220" s="352"/>
      <c r="BM220" s="352"/>
      <c r="BN220" s="352"/>
      <c r="BO220" s="352"/>
      <c r="BP220" s="340"/>
    </row>
    <row r="221" spans="1:68" hidden="1" x14ac:dyDescent="0.25">
      <c r="A221" s="340"/>
      <c r="B221" s="340"/>
      <c r="C221" s="348"/>
      <c r="D221" s="348"/>
      <c r="E221" s="348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50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46"/>
      <c r="AE221" s="346"/>
      <c r="AF221" s="346"/>
      <c r="AG221" s="346"/>
      <c r="AH221" s="346"/>
      <c r="AI221" s="346"/>
      <c r="AJ221" s="346"/>
      <c r="AK221" s="346"/>
      <c r="AL221" s="346"/>
      <c r="AM221" s="346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1"/>
      <c r="AX221" s="351"/>
      <c r="AY221" s="351"/>
      <c r="AZ221" s="352"/>
      <c r="BA221" s="352"/>
      <c r="BB221" s="352"/>
      <c r="BC221" s="352"/>
      <c r="BD221" s="352"/>
      <c r="BE221" s="352"/>
      <c r="BF221" s="352"/>
      <c r="BG221" s="352"/>
      <c r="BH221" s="352"/>
      <c r="BI221" s="352"/>
      <c r="BJ221" s="352"/>
      <c r="BK221" s="352"/>
      <c r="BL221" s="352"/>
      <c r="BM221" s="352"/>
      <c r="BN221" s="352"/>
      <c r="BO221" s="352"/>
      <c r="BP221" s="340"/>
    </row>
    <row r="222" spans="1:68" hidden="1" x14ac:dyDescent="0.25">
      <c r="A222" s="340"/>
      <c r="B222" s="340"/>
      <c r="C222" s="348"/>
      <c r="D222" s="348"/>
      <c r="E222" s="348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50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46"/>
      <c r="AE222" s="346"/>
      <c r="AF222" s="346"/>
      <c r="AG222" s="346"/>
      <c r="AH222" s="346"/>
      <c r="AI222" s="346"/>
      <c r="AJ222" s="346"/>
      <c r="AK222" s="346"/>
      <c r="AL222" s="346"/>
      <c r="AM222" s="346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1"/>
      <c r="AY222" s="351"/>
      <c r="AZ222" s="352"/>
      <c r="BA222" s="352"/>
      <c r="BB222" s="352"/>
      <c r="BC222" s="352"/>
      <c r="BD222" s="352"/>
      <c r="BE222" s="352"/>
      <c r="BF222" s="352"/>
      <c r="BG222" s="352"/>
      <c r="BH222" s="352"/>
      <c r="BI222" s="352"/>
      <c r="BJ222" s="352"/>
      <c r="BK222" s="352"/>
      <c r="BL222" s="352"/>
      <c r="BM222" s="352"/>
      <c r="BN222" s="352"/>
      <c r="BO222" s="352"/>
      <c r="BP222" s="340"/>
    </row>
    <row r="223" spans="1:68" hidden="1" x14ac:dyDescent="0.25">
      <c r="A223" s="340"/>
      <c r="B223" s="340"/>
      <c r="C223" s="348"/>
      <c r="D223" s="348"/>
      <c r="E223" s="348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50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46"/>
      <c r="AE223" s="346"/>
      <c r="AF223" s="346"/>
      <c r="AG223" s="346"/>
      <c r="AH223" s="346"/>
      <c r="AI223" s="346"/>
      <c r="AJ223" s="346"/>
      <c r="AK223" s="346"/>
      <c r="AL223" s="346"/>
      <c r="AM223" s="346"/>
      <c r="AN223" s="351"/>
      <c r="AO223" s="351"/>
      <c r="AP223" s="351"/>
      <c r="AQ223" s="351"/>
      <c r="AR223" s="351"/>
      <c r="AS223" s="351"/>
      <c r="AT223" s="351"/>
      <c r="AU223" s="351"/>
      <c r="AV223" s="351"/>
      <c r="AW223" s="351"/>
      <c r="AX223" s="351"/>
      <c r="AY223" s="351"/>
      <c r="AZ223" s="352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  <c r="BL223" s="352"/>
      <c r="BM223" s="352"/>
      <c r="BN223" s="352"/>
      <c r="BO223" s="352"/>
      <c r="BP223" s="340"/>
    </row>
    <row r="224" spans="1:68" hidden="1" x14ac:dyDescent="0.25">
      <c r="A224" s="340"/>
      <c r="B224" s="340"/>
      <c r="C224" s="348"/>
      <c r="D224" s="348"/>
      <c r="E224" s="348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46"/>
      <c r="AE224" s="346"/>
      <c r="AF224" s="346"/>
      <c r="AG224" s="346"/>
      <c r="AH224" s="346"/>
      <c r="AI224" s="346"/>
      <c r="AJ224" s="346"/>
      <c r="AK224" s="346"/>
      <c r="AL224" s="346"/>
      <c r="AM224" s="346"/>
      <c r="AN224" s="351"/>
      <c r="AO224" s="351"/>
      <c r="AP224" s="351"/>
      <c r="AQ224" s="351"/>
      <c r="AR224" s="351"/>
      <c r="AS224" s="351"/>
      <c r="AT224" s="351"/>
      <c r="AU224" s="351"/>
      <c r="AV224" s="351"/>
      <c r="AW224" s="351"/>
      <c r="AX224" s="351"/>
      <c r="AY224" s="351"/>
      <c r="AZ224" s="352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  <c r="BL224" s="352"/>
      <c r="BM224" s="352"/>
      <c r="BN224" s="352"/>
      <c r="BO224" s="352"/>
      <c r="BP224" s="340"/>
    </row>
    <row r="225" spans="1:68" hidden="1" x14ac:dyDescent="0.25">
      <c r="A225" s="340"/>
      <c r="B225" s="340"/>
      <c r="C225" s="348"/>
      <c r="D225" s="348"/>
      <c r="E225" s="348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46"/>
      <c r="AE225" s="346"/>
      <c r="AF225" s="346"/>
      <c r="AG225" s="346"/>
      <c r="AH225" s="346"/>
      <c r="AI225" s="346"/>
      <c r="AJ225" s="346"/>
      <c r="AK225" s="346"/>
      <c r="AL225" s="346"/>
      <c r="AM225" s="346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2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2"/>
      <c r="BN225" s="352"/>
      <c r="BO225" s="352"/>
      <c r="BP225" s="340"/>
    </row>
    <row r="226" spans="1:68" hidden="1" x14ac:dyDescent="0.25">
      <c r="A226" s="340"/>
      <c r="B226" s="340"/>
      <c r="C226" s="348"/>
      <c r="D226" s="348"/>
      <c r="E226" s="348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50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46"/>
      <c r="AE226" s="346"/>
      <c r="AF226" s="346"/>
      <c r="AG226" s="346"/>
      <c r="AH226" s="346"/>
      <c r="AI226" s="346"/>
      <c r="AJ226" s="346"/>
      <c r="AK226" s="346"/>
      <c r="AL226" s="346"/>
      <c r="AM226" s="346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1"/>
      <c r="AY226" s="351"/>
      <c r="AZ226" s="352"/>
      <c r="BA226" s="352"/>
      <c r="BB226" s="352"/>
      <c r="BC226" s="352"/>
      <c r="BD226" s="352"/>
      <c r="BE226" s="352"/>
      <c r="BF226" s="352"/>
      <c r="BG226" s="352"/>
      <c r="BH226" s="352"/>
      <c r="BI226" s="352"/>
      <c r="BJ226" s="352"/>
      <c r="BK226" s="352"/>
      <c r="BL226" s="352"/>
      <c r="BM226" s="352"/>
      <c r="BN226" s="352"/>
      <c r="BO226" s="352"/>
      <c r="BP226" s="340"/>
    </row>
    <row r="227" spans="1:68" hidden="1" x14ac:dyDescent="0.25">
      <c r="A227" s="340"/>
      <c r="B227" s="340"/>
      <c r="C227" s="348"/>
      <c r="D227" s="348"/>
      <c r="E227" s="348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46"/>
      <c r="AE227" s="346"/>
      <c r="AF227" s="346"/>
      <c r="AG227" s="346"/>
      <c r="AH227" s="346"/>
      <c r="AI227" s="346"/>
      <c r="AJ227" s="346"/>
      <c r="AK227" s="346"/>
      <c r="AL227" s="346"/>
      <c r="AM227" s="346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1"/>
      <c r="AX227" s="351"/>
      <c r="AY227" s="351"/>
      <c r="AZ227" s="352"/>
      <c r="BA227" s="352"/>
      <c r="BB227" s="352"/>
      <c r="BC227" s="352"/>
      <c r="BD227" s="352"/>
      <c r="BE227" s="352"/>
      <c r="BF227" s="352"/>
      <c r="BG227" s="352"/>
      <c r="BH227" s="352"/>
      <c r="BI227" s="352"/>
      <c r="BJ227" s="352"/>
      <c r="BK227" s="352"/>
      <c r="BL227" s="352"/>
      <c r="BM227" s="352"/>
      <c r="BN227" s="352"/>
      <c r="BO227" s="352"/>
      <c r="BP227" s="340"/>
    </row>
    <row r="228" spans="1:68" hidden="1" x14ac:dyDescent="0.25">
      <c r="A228" s="340"/>
      <c r="B228" s="340"/>
      <c r="C228" s="348"/>
      <c r="D228" s="348"/>
      <c r="E228" s="348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46"/>
      <c r="AE228" s="346"/>
      <c r="AF228" s="346"/>
      <c r="AG228" s="346"/>
      <c r="AH228" s="346"/>
      <c r="AI228" s="346"/>
      <c r="AJ228" s="346"/>
      <c r="AK228" s="346"/>
      <c r="AL228" s="346"/>
      <c r="AM228" s="346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1"/>
      <c r="AY228" s="351"/>
      <c r="AZ228" s="352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352"/>
      <c r="BL228" s="352"/>
      <c r="BM228" s="352"/>
      <c r="BN228" s="352"/>
      <c r="BO228" s="352"/>
      <c r="BP228" s="340"/>
    </row>
    <row r="229" spans="1:68" hidden="1" x14ac:dyDescent="0.25">
      <c r="A229" s="340"/>
      <c r="B229" s="340"/>
      <c r="C229" s="348"/>
      <c r="D229" s="348"/>
      <c r="E229" s="348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46"/>
      <c r="AE229" s="346"/>
      <c r="AF229" s="346"/>
      <c r="AG229" s="346"/>
      <c r="AH229" s="346"/>
      <c r="AI229" s="346"/>
      <c r="AJ229" s="346"/>
      <c r="AK229" s="346"/>
      <c r="AL229" s="346"/>
      <c r="AM229" s="346"/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52"/>
      <c r="BM229" s="352"/>
      <c r="BN229" s="352"/>
      <c r="BO229" s="352"/>
      <c r="BP229" s="340"/>
    </row>
    <row r="230" spans="1:68" hidden="1" x14ac:dyDescent="0.25">
      <c r="A230" s="340"/>
      <c r="B230" s="340"/>
      <c r="C230" s="348"/>
      <c r="D230" s="348"/>
      <c r="E230" s="348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46"/>
      <c r="AE230" s="346"/>
      <c r="AF230" s="346"/>
      <c r="AG230" s="346"/>
      <c r="AH230" s="346"/>
      <c r="AI230" s="346"/>
      <c r="AJ230" s="346"/>
      <c r="AK230" s="346"/>
      <c r="AL230" s="346"/>
      <c r="AM230" s="346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2"/>
      <c r="BN230" s="352"/>
      <c r="BO230" s="352"/>
      <c r="BP230" s="340"/>
    </row>
    <row r="231" spans="1:68" hidden="1" x14ac:dyDescent="0.25">
      <c r="A231" s="340"/>
      <c r="B231" s="340"/>
      <c r="C231" s="348"/>
      <c r="D231" s="348"/>
      <c r="E231" s="348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46"/>
      <c r="AE231" s="346"/>
      <c r="AF231" s="346"/>
      <c r="AG231" s="346"/>
      <c r="AH231" s="346"/>
      <c r="AI231" s="346"/>
      <c r="AJ231" s="346"/>
      <c r="AK231" s="346"/>
      <c r="AL231" s="346"/>
      <c r="AM231" s="346"/>
      <c r="AN231" s="351"/>
      <c r="AO231" s="351"/>
      <c r="AP231" s="351"/>
      <c r="AQ231" s="351"/>
      <c r="AR231" s="351"/>
      <c r="AS231" s="351"/>
      <c r="AT231" s="351"/>
      <c r="AU231" s="351"/>
      <c r="AV231" s="351"/>
      <c r="AW231" s="351"/>
      <c r="AX231" s="351"/>
      <c r="AY231" s="351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352"/>
      <c r="BL231" s="352"/>
      <c r="BM231" s="352"/>
      <c r="BN231" s="352"/>
      <c r="BO231" s="352"/>
      <c r="BP231" s="340"/>
    </row>
    <row r="232" spans="1:68" hidden="1" x14ac:dyDescent="0.25">
      <c r="A232" s="340"/>
      <c r="B232" s="340"/>
      <c r="C232" s="348"/>
      <c r="D232" s="348"/>
      <c r="E232" s="348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46"/>
      <c r="AE232" s="346"/>
      <c r="AF232" s="346"/>
      <c r="AG232" s="346"/>
      <c r="AH232" s="346"/>
      <c r="AI232" s="346"/>
      <c r="AJ232" s="346"/>
      <c r="AK232" s="346"/>
      <c r="AL232" s="346"/>
      <c r="AM232" s="346"/>
      <c r="AN232" s="351"/>
      <c r="AO232" s="351"/>
      <c r="AP232" s="351"/>
      <c r="AQ232" s="351"/>
      <c r="AR232" s="351"/>
      <c r="AS232" s="351"/>
      <c r="AT232" s="351"/>
      <c r="AU232" s="351"/>
      <c r="AV232" s="351"/>
      <c r="AW232" s="351"/>
      <c r="AX232" s="351"/>
      <c r="AY232" s="351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352"/>
      <c r="BL232" s="352"/>
      <c r="BM232" s="352"/>
      <c r="BN232" s="352"/>
      <c r="BO232" s="352"/>
      <c r="BP232" s="340"/>
    </row>
    <row r="233" spans="1:68" hidden="1" x14ac:dyDescent="0.25">
      <c r="A233" s="340"/>
      <c r="B233" s="340"/>
      <c r="C233" s="348"/>
      <c r="D233" s="348"/>
      <c r="E233" s="348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46"/>
      <c r="AE233" s="346"/>
      <c r="AF233" s="346"/>
      <c r="AG233" s="346"/>
      <c r="AH233" s="346"/>
      <c r="AI233" s="346"/>
      <c r="AJ233" s="346"/>
      <c r="AK233" s="346"/>
      <c r="AL233" s="346"/>
      <c r="AM233" s="346"/>
      <c r="AN233" s="351"/>
      <c r="AO233" s="351"/>
      <c r="AP233" s="351"/>
      <c r="AQ233" s="351"/>
      <c r="AR233" s="351"/>
      <c r="AS233" s="351"/>
      <c r="AT233" s="351"/>
      <c r="AU233" s="351"/>
      <c r="AV233" s="351"/>
      <c r="AW233" s="351"/>
      <c r="AX233" s="351"/>
      <c r="AY233" s="351"/>
      <c r="AZ233" s="352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352"/>
      <c r="BL233" s="352"/>
      <c r="BM233" s="352"/>
      <c r="BN233" s="352"/>
      <c r="BO233" s="352"/>
      <c r="BP233" s="340"/>
    </row>
    <row r="234" spans="1:68" hidden="1" x14ac:dyDescent="0.25">
      <c r="A234" s="340"/>
      <c r="B234" s="340"/>
      <c r="C234" s="348"/>
      <c r="D234" s="348"/>
      <c r="E234" s="348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46"/>
      <c r="AE234" s="346"/>
      <c r="AF234" s="346"/>
      <c r="AG234" s="346"/>
      <c r="AH234" s="346"/>
      <c r="AI234" s="346"/>
      <c r="AJ234" s="346"/>
      <c r="AK234" s="346"/>
      <c r="AL234" s="346"/>
      <c r="AM234" s="346"/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2"/>
      <c r="BA234" s="352"/>
      <c r="BB234" s="352"/>
      <c r="BC234" s="352"/>
      <c r="BD234" s="352"/>
      <c r="BE234" s="352"/>
      <c r="BF234" s="352"/>
      <c r="BG234" s="352"/>
      <c r="BH234" s="352"/>
      <c r="BI234" s="352"/>
      <c r="BJ234" s="352"/>
      <c r="BK234" s="352"/>
      <c r="BL234" s="352"/>
      <c r="BM234" s="352"/>
      <c r="BN234" s="352"/>
      <c r="BO234" s="352"/>
      <c r="BP234" s="340"/>
    </row>
    <row r="235" spans="1:68" hidden="1" x14ac:dyDescent="0.25">
      <c r="A235" s="340"/>
      <c r="B235" s="340"/>
      <c r="C235" s="348"/>
      <c r="D235" s="348"/>
      <c r="E235" s="348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46"/>
      <c r="AE235" s="346"/>
      <c r="AF235" s="346"/>
      <c r="AG235" s="346"/>
      <c r="AH235" s="346"/>
      <c r="AI235" s="346"/>
      <c r="AJ235" s="346"/>
      <c r="AK235" s="346"/>
      <c r="AL235" s="346"/>
      <c r="AM235" s="346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2"/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  <c r="BL235" s="352"/>
      <c r="BM235" s="352"/>
      <c r="BN235" s="352"/>
      <c r="BO235" s="352"/>
      <c r="BP235" s="340"/>
    </row>
    <row r="236" spans="1:68" hidden="1" x14ac:dyDescent="0.25">
      <c r="A236" s="340"/>
      <c r="B236" s="340"/>
      <c r="C236" s="348"/>
      <c r="D236" s="348"/>
      <c r="E236" s="348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46"/>
      <c r="AE236" s="346"/>
      <c r="AF236" s="346"/>
      <c r="AG236" s="346"/>
      <c r="AH236" s="346"/>
      <c r="AI236" s="346"/>
      <c r="AJ236" s="346"/>
      <c r="AK236" s="346"/>
      <c r="AL236" s="346"/>
      <c r="AM236" s="346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1"/>
      <c r="AY236" s="351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  <c r="BL236" s="352"/>
      <c r="BM236" s="352"/>
      <c r="BN236" s="352"/>
      <c r="BO236" s="352"/>
      <c r="BP236" s="340"/>
    </row>
    <row r="237" spans="1:68" hidden="1" x14ac:dyDescent="0.25">
      <c r="A237" s="340"/>
      <c r="B237" s="340"/>
      <c r="C237" s="348"/>
      <c r="D237" s="348"/>
      <c r="E237" s="348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46"/>
      <c r="AE237" s="346"/>
      <c r="AF237" s="346"/>
      <c r="AG237" s="346"/>
      <c r="AH237" s="346"/>
      <c r="AI237" s="346"/>
      <c r="AJ237" s="346"/>
      <c r="AK237" s="346"/>
      <c r="AL237" s="346"/>
      <c r="AM237" s="346"/>
      <c r="AN237" s="351"/>
      <c r="AO237" s="351"/>
      <c r="AP237" s="351"/>
      <c r="AQ237" s="351"/>
      <c r="AR237" s="351"/>
      <c r="AS237" s="351"/>
      <c r="AT237" s="351"/>
      <c r="AU237" s="351"/>
      <c r="AV237" s="351"/>
      <c r="AW237" s="351"/>
      <c r="AX237" s="351"/>
      <c r="AY237" s="351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  <c r="BL237" s="352"/>
      <c r="BM237" s="352"/>
      <c r="BN237" s="352"/>
      <c r="BO237" s="352"/>
      <c r="BP237" s="340"/>
    </row>
    <row r="238" spans="1:68" hidden="1" x14ac:dyDescent="0.25">
      <c r="A238" s="340"/>
      <c r="B238" s="340"/>
      <c r="C238" s="348"/>
      <c r="D238" s="348"/>
      <c r="E238" s="348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46"/>
      <c r="AE238" s="346"/>
      <c r="AF238" s="346"/>
      <c r="AG238" s="346"/>
      <c r="AH238" s="346"/>
      <c r="AI238" s="346"/>
      <c r="AJ238" s="346"/>
      <c r="AK238" s="346"/>
      <c r="AL238" s="346"/>
      <c r="AM238" s="346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1"/>
      <c r="AX238" s="351"/>
      <c r="AY238" s="351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40"/>
    </row>
    <row r="239" spans="1:68" hidden="1" x14ac:dyDescent="0.25">
      <c r="A239" s="340"/>
      <c r="B239" s="340"/>
      <c r="C239" s="348"/>
      <c r="D239" s="348"/>
      <c r="E239" s="348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46"/>
      <c r="AE239" s="346"/>
      <c r="AF239" s="346"/>
      <c r="AG239" s="346"/>
      <c r="AH239" s="346"/>
      <c r="AI239" s="346"/>
      <c r="AJ239" s="346"/>
      <c r="AK239" s="346"/>
      <c r="AL239" s="346"/>
      <c r="AM239" s="346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2"/>
      <c r="BA239" s="352"/>
      <c r="BB239" s="352"/>
      <c r="BC239" s="352"/>
      <c r="BD239" s="352"/>
      <c r="BE239" s="352"/>
      <c r="BF239" s="352"/>
      <c r="BG239" s="352"/>
      <c r="BH239" s="352"/>
      <c r="BI239" s="352"/>
      <c r="BJ239" s="352"/>
      <c r="BK239" s="352"/>
      <c r="BL239" s="352"/>
      <c r="BM239" s="352"/>
      <c r="BN239" s="352"/>
      <c r="BO239" s="352"/>
      <c r="BP239" s="340"/>
    </row>
    <row r="240" spans="1:68" hidden="1" x14ac:dyDescent="0.25">
      <c r="A240" s="340"/>
      <c r="B240" s="340"/>
      <c r="C240" s="348"/>
      <c r="D240" s="348"/>
      <c r="E240" s="348"/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  <c r="P240" s="349"/>
      <c r="Q240" s="349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46"/>
      <c r="AE240" s="346"/>
      <c r="AF240" s="346"/>
      <c r="AG240" s="346"/>
      <c r="AH240" s="346"/>
      <c r="AI240" s="346"/>
      <c r="AJ240" s="346"/>
      <c r="AK240" s="346"/>
      <c r="AL240" s="346"/>
      <c r="AM240" s="346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1"/>
      <c r="AX240" s="351"/>
      <c r="AY240" s="351"/>
      <c r="AZ240" s="352"/>
      <c r="BA240" s="352"/>
      <c r="BB240" s="352"/>
      <c r="BC240" s="352"/>
      <c r="BD240" s="352"/>
      <c r="BE240" s="352"/>
      <c r="BF240" s="352"/>
      <c r="BG240" s="352"/>
      <c r="BH240" s="352"/>
      <c r="BI240" s="352"/>
      <c r="BJ240" s="352"/>
      <c r="BK240" s="352"/>
      <c r="BL240" s="352"/>
      <c r="BM240" s="352"/>
      <c r="BN240" s="352"/>
      <c r="BO240" s="352"/>
      <c r="BP240" s="340"/>
    </row>
    <row r="241" spans="1:68" hidden="1" x14ac:dyDescent="0.25">
      <c r="A241" s="340"/>
      <c r="B241" s="340"/>
      <c r="C241" s="348"/>
      <c r="D241" s="348"/>
      <c r="E241" s="348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46"/>
      <c r="AE241" s="346"/>
      <c r="AF241" s="346"/>
      <c r="AG241" s="346"/>
      <c r="AH241" s="346"/>
      <c r="AI241" s="346"/>
      <c r="AJ241" s="346"/>
      <c r="AK241" s="346"/>
      <c r="AL241" s="346"/>
      <c r="AM241" s="346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2"/>
      <c r="BA241" s="352"/>
      <c r="BB241" s="352"/>
      <c r="BC241" s="352"/>
      <c r="BD241" s="352"/>
      <c r="BE241" s="352"/>
      <c r="BF241" s="352"/>
      <c r="BG241" s="352"/>
      <c r="BH241" s="352"/>
      <c r="BI241" s="352"/>
      <c r="BJ241" s="352"/>
      <c r="BK241" s="352"/>
      <c r="BL241" s="352"/>
      <c r="BM241" s="352"/>
      <c r="BN241" s="352"/>
      <c r="BO241" s="352"/>
      <c r="BP241" s="340"/>
    </row>
    <row r="242" spans="1:68" hidden="1" x14ac:dyDescent="0.25">
      <c r="A242" s="340"/>
      <c r="B242" s="340"/>
      <c r="C242" s="348"/>
      <c r="D242" s="348"/>
      <c r="E242" s="348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46"/>
      <c r="AE242" s="346"/>
      <c r="AF242" s="346"/>
      <c r="AG242" s="346"/>
      <c r="AH242" s="346"/>
      <c r="AI242" s="346"/>
      <c r="AJ242" s="346"/>
      <c r="AK242" s="346"/>
      <c r="AL242" s="346"/>
      <c r="AM242" s="346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2"/>
      <c r="BA242" s="352"/>
      <c r="BB242" s="352"/>
      <c r="BC242" s="352"/>
      <c r="BD242" s="352"/>
      <c r="BE242" s="352"/>
      <c r="BF242" s="352"/>
      <c r="BG242" s="352"/>
      <c r="BH242" s="352"/>
      <c r="BI242" s="352"/>
      <c r="BJ242" s="352"/>
      <c r="BK242" s="352"/>
      <c r="BL242" s="352"/>
      <c r="BM242" s="352"/>
      <c r="BN242" s="352"/>
      <c r="BO242" s="352"/>
      <c r="BP242" s="340"/>
    </row>
    <row r="243" spans="1:68" hidden="1" x14ac:dyDescent="0.25">
      <c r="A243" s="340"/>
      <c r="B243" s="340"/>
      <c r="C243" s="348"/>
      <c r="D243" s="348"/>
      <c r="E243" s="348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46"/>
      <c r="AE243" s="346"/>
      <c r="AF243" s="346"/>
      <c r="AG243" s="346"/>
      <c r="AH243" s="346"/>
      <c r="AI243" s="346"/>
      <c r="AJ243" s="346"/>
      <c r="AK243" s="346"/>
      <c r="AL243" s="346"/>
      <c r="AM243" s="346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2"/>
      <c r="BA243" s="352"/>
      <c r="BB243" s="352"/>
      <c r="BC243" s="352"/>
      <c r="BD243" s="352"/>
      <c r="BE243" s="352"/>
      <c r="BF243" s="352"/>
      <c r="BG243" s="352"/>
      <c r="BH243" s="352"/>
      <c r="BI243" s="352"/>
      <c r="BJ243" s="352"/>
      <c r="BK243" s="352"/>
      <c r="BL243" s="352"/>
      <c r="BM243" s="352"/>
      <c r="BN243" s="352"/>
      <c r="BO243" s="352"/>
      <c r="BP243" s="340"/>
    </row>
    <row r="244" spans="1:68" hidden="1" x14ac:dyDescent="0.25">
      <c r="A244" s="340"/>
      <c r="B244" s="340"/>
      <c r="C244" s="348"/>
      <c r="D244" s="348"/>
      <c r="E244" s="348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46"/>
      <c r="AE244" s="346"/>
      <c r="AF244" s="346"/>
      <c r="AG244" s="346"/>
      <c r="AH244" s="346"/>
      <c r="AI244" s="346"/>
      <c r="AJ244" s="346"/>
      <c r="AK244" s="346"/>
      <c r="AL244" s="346"/>
      <c r="AM244" s="346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2"/>
      <c r="BA244" s="352"/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2"/>
      <c r="BL244" s="352"/>
      <c r="BM244" s="352"/>
      <c r="BN244" s="352"/>
      <c r="BO244" s="352"/>
      <c r="BP244" s="340"/>
    </row>
    <row r="245" spans="1:68" hidden="1" x14ac:dyDescent="0.25">
      <c r="A245" s="340"/>
      <c r="B245" s="340"/>
      <c r="C245" s="348"/>
      <c r="D245" s="348"/>
      <c r="E245" s="348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46"/>
      <c r="AE245" s="346"/>
      <c r="AF245" s="346"/>
      <c r="AG245" s="346"/>
      <c r="AH245" s="346"/>
      <c r="AI245" s="346"/>
      <c r="AJ245" s="346"/>
      <c r="AK245" s="346"/>
      <c r="AL245" s="346"/>
      <c r="AM245" s="346"/>
      <c r="AN245" s="351"/>
      <c r="AO245" s="351"/>
      <c r="AP245" s="351"/>
      <c r="AQ245" s="351"/>
      <c r="AR245" s="351"/>
      <c r="AS245" s="351"/>
      <c r="AT245" s="351"/>
      <c r="AU245" s="351"/>
      <c r="AV245" s="351"/>
      <c r="AW245" s="351"/>
      <c r="AX245" s="351"/>
      <c r="AY245" s="351"/>
      <c r="AZ245" s="352"/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  <c r="BL245" s="352"/>
      <c r="BM245" s="352"/>
      <c r="BN245" s="352"/>
      <c r="BO245" s="352"/>
      <c r="BP245" s="340"/>
    </row>
    <row r="246" spans="1:68" hidden="1" x14ac:dyDescent="0.25">
      <c r="A246" s="340"/>
      <c r="B246" s="340"/>
      <c r="C246" s="348"/>
      <c r="D246" s="348"/>
      <c r="E246" s="348"/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  <c r="P246" s="349"/>
      <c r="Q246" s="349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46"/>
      <c r="AE246" s="346"/>
      <c r="AF246" s="346"/>
      <c r="AG246" s="346"/>
      <c r="AH246" s="346"/>
      <c r="AI246" s="346"/>
      <c r="AJ246" s="346"/>
      <c r="AK246" s="346"/>
      <c r="AL246" s="346"/>
      <c r="AM246" s="346"/>
      <c r="AN246" s="351"/>
      <c r="AO246" s="351"/>
      <c r="AP246" s="351"/>
      <c r="AQ246" s="351"/>
      <c r="AR246" s="351"/>
      <c r="AS246" s="351"/>
      <c r="AT246" s="351"/>
      <c r="AU246" s="351"/>
      <c r="AV246" s="351"/>
      <c r="AW246" s="351"/>
      <c r="AX246" s="351"/>
      <c r="AY246" s="351"/>
      <c r="AZ246" s="352"/>
      <c r="BA246" s="352"/>
      <c r="BB246" s="352"/>
      <c r="BC246" s="352"/>
      <c r="BD246" s="352"/>
      <c r="BE246" s="352"/>
      <c r="BF246" s="352"/>
      <c r="BG246" s="352"/>
      <c r="BH246" s="352"/>
      <c r="BI246" s="352"/>
      <c r="BJ246" s="352"/>
      <c r="BK246" s="352"/>
      <c r="BL246" s="352"/>
      <c r="BM246" s="352"/>
      <c r="BN246" s="352"/>
      <c r="BO246" s="352"/>
      <c r="BP246" s="340"/>
    </row>
    <row r="247" spans="1:68" hidden="1" x14ac:dyDescent="0.25">
      <c r="A247" s="340"/>
      <c r="B247" s="340"/>
      <c r="C247" s="348"/>
      <c r="D247" s="348"/>
      <c r="E247" s="348"/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  <c r="P247" s="349"/>
      <c r="Q247" s="349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46"/>
      <c r="AE247" s="346"/>
      <c r="AF247" s="346"/>
      <c r="AG247" s="346"/>
      <c r="AH247" s="346"/>
      <c r="AI247" s="346"/>
      <c r="AJ247" s="346"/>
      <c r="AK247" s="346"/>
      <c r="AL247" s="346"/>
      <c r="AM247" s="346"/>
      <c r="AN247" s="351"/>
      <c r="AO247" s="351"/>
      <c r="AP247" s="351"/>
      <c r="AQ247" s="351"/>
      <c r="AR247" s="351"/>
      <c r="AS247" s="351"/>
      <c r="AT247" s="351"/>
      <c r="AU247" s="351"/>
      <c r="AV247" s="351"/>
      <c r="AW247" s="351"/>
      <c r="AX247" s="351"/>
      <c r="AY247" s="351"/>
      <c r="AZ247" s="352"/>
      <c r="BA247" s="352"/>
      <c r="BB247" s="352"/>
      <c r="BC247" s="352"/>
      <c r="BD247" s="352"/>
      <c r="BE247" s="352"/>
      <c r="BF247" s="352"/>
      <c r="BG247" s="352"/>
      <c r="BH247" s="352"/>
      <c r="BI247" s="352"/>
      <c r="BJ247" s="352"/>
      <c r="BK247" s="352"/>
      <c r="BL247" s="352"/>
      <c r="BM247" s="352"/>
      <c r="BN247" s="352"/>
      <c r="BO247" s="352"/>
      <c r="BP247" s="340"/>
    </row>
    <row r="248" spans="1:68" hidden="1" x14ac:dyDescent="0.25">
      <c r="A248" s="340"/>
      <c r="B248" s="340"/>
      <c r="C248" s="348"/>
      <c r="D248" s="348"/>
      <c r="E248" s="348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46"/>
      <c r="AE248" s="346"/>
      <c r="AF248" s="346"/>
      <c r="AG248" s="346"/>
      <c r="AH248" s="346"/>
      <c r="AI248" s="346"/>
      <c r="AJ248" s="346"/>
      <c r="AK248" s="346"/>
      <c r="AL248" s="346"/>
      <c r="AM248" s="346"/>
      <c r="AN248" s="351"/>
      <c r="AO248" s="351"/>
      <c r="AP248" s="351"/>
      <c r="AQ248" s="351"/>
      <c r="AR248" s="351"/>
      <c r="AS248" s="351"/>
      <c r="AT248" s="351"/>
      <c r="AU248" s="351"/>
      <c r="AV248" s="351"/>
      <c r="AW248" s="351"/>
      <c r="AX248" s="351"/>
      <c r="AY248" s="351"/>
      <c r="AZ248" s="352"/>
      <c r="BA248" s="352"/>
      <c r="BB248" s="352"/>
      <c r="BC248" s="352"/>
      <c r="BD248" s="352"/>
      <c r="BE248" s="352"/>
      <c r="BF248" s="352"/>
      <c r="BG248" s="352"/>
      <c r="BH248" s="352"/>
      <c r="BI248" s="352"/>
      <c r="BJ248" s="352"/>
      <c r="BK248" s="352"/>
      <c r="BL248" s="352"/>
      <c r="BM248" s="352"/>
      <c r="BN248" s="352"/>
      <c r="BO248" s="352"/>
      <c r="BP248" s="340"/>
    </row>
    <row r="249" spans="1:68" hidden="1" x14ac:dyDescent="0.25">
      <c r="A249" s="340"/>
      <c r="B249" s="340"/>
      <c r="C249" s="348"/>
      <c r="D249" s="348"/>
      <c r="E249" s="348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46"/>
      <c r="AE249" s="346"/>
      <c r="AF249" s="346"/>
      <c r="AG249" s="346"/>
      <c r="AH249" s="346"/>
      <c r="AI249" s="346"/>
      <c r="AJ249" s="346"/>
      <c r="AK249" s="346"/>
      <c r="AL249" s="346"/>
      <c r="AM249" s="346"/>
      <c r="AN249" s="351"/>
      <c r="AO249" s="351"/>
      <c r="AP249" s="351"/>
      <c r="AQ249" s="351"/>
      <c r="AR249" s="351"/>
      <c r="AS249" s="351"/>
      <c r="AT249" s="351"/>
      <c r="AU249" s="351"/>
      <c r="AV249" s="351"/>
      <c r="AW249" s="351"/>
      <c r="AX249" s="351"/>
      <c r="AY249" s="351"/>
      <c r="AZ249" s="352"/>
      <c r="BA249" s="352"/>
      <c r="BB249" s="352"/>
      <c r="BC249" s="352"/>
      <c r="BD249" s="352"/>
      <c r="BE249" s="352"/>
      <c r="BF249" s="352"/>
      <c r="BG249" s="352"/>
      <c r="BH249" s="352"/>
      <c r="BI249" s="352"/>
      <c r="BJ249" s="352"/>
      <c r="BK249" s="352"/>
      <c r="BL249" s="352"/>
      <c r="BM249" s="352"/>
      <c r="BN249" s="352"/>
      <c r="BO249" s="352"/>
      <c r="BP249" s="340"/>
    </row>
    <row r="250" spans="1:68" hidden="1" x14ac:dyDescent="0.25">
      <c r="A250" s="340"/>
      <c r="B250" s="340"/>
      <c r="C250" s="348"/>
      <c r="D250" s="348"/>
      <c r="E250" s="348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46"/>
      <c r="AE250" s="346"/>
      <c r="AF250" s="346"/>
      <c r="AG250" s="346"/>
      <c r="AH250" s="346"/>
      <c r="AI250" s="346"/>
      <c r="AJ250" s="346"/>
      <c r="AK250" s="346"/>
      <c r="AL250" s="346"/>
      <c r="AM250" s="346"/>
      <c r="AN250" s="351"/>
      <c r="AO250" s="351"/>
      <c r="AP250" s="351"/>
      <c r="AQ250" s="351"/>
      <c r="AR250" s="351"/>
      <c r="AS250" s="351"/>
      <c r="AT250" s="351"/>
      <c r="AU250" s="351"/>
      <c r="AV250" s="351"/>
      <c r="AW250" s="351"/>
      <c r="AX250" s="351"/>
      <c r="AY250" s="351"/>
      <c r="AZ250" s="352"/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  <c r="BL250" s="352"/>
      <c r="BM250" s="352"/>
      <c r="BN250" s="352"/>
      <c r="BO250" s="352"/>
      <c r="BP250" s="340"/>
    </row>
    <row r="251" spans="1:68" hidden="1" x14ac:dyDescent="0.25">
      <c r="A251" s="340"/>
      <c r="B251" s="340"/>
      <c r="C251" s="348"/>
      <c r="D251" s="348"/>
      <c r="E251" s="348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46"/>
      <c r="AE251" s="346"/>
      <c r="AF251" s="346"/>
      <c r="AG251" s="346"/>
      <c r="AH251" s="346"/>
      <c r="AI251" s="346"/>
      <c r="AJ251" s="346"/>
      <c r="AK251" s="346"/>
      <c r="AL251" s="346"/>
      <c r="AM251" s="346"/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1"/>
      <c r="AZ251" s="352"/>
      <c r="BA251" s="352"/>
      <c r="BB251" s="352"/>
      <c r="BC251" s="352"/>
      <c r="BD251" s="352"/>
      <c r="BE251" s="352"/>
      <c r="BF251" s="352"/>
      <c r="BG251" s="352"/>
      <c r="BH251" s="352"/>
      <c r="BI251" s="352"/>
      <c r="BJ251" s="352"/>
      <c r="BK251" s="352"/>
      <c r="BL251" s="352"/>
      <c r="BM251" s="352"/>
      <c r="BN251" s="352"/>
      <c r="BO251" s="352"/>
      <c r="BP251" s="340"/>
    </row>
    <row r="252" spans="1:68" hidden="1" x14ac:dyDescent="0.25">
      <c r="A252" s="340"/>
      <c r="B252" s="340"/>
      <c r="C252" s="348"/>
      <c r="D252" s="348"/>
      <c r="E252" s="348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46"/>
      <c r="AE252" s="346"/>
      <c r="AF252" s="346"/>
      <c r="AG252" s="346"/>
      <c r="AH252" s="346"/>
      <c r="AI252" s="346"/>
      <c r="AJ252" s="346"/>
      <c r="AK252" s="346"/>
      <c r="AL252" s="346"/>
      <c r="AM252" s="346"/>
      <c r="AN252" s="351"/>
      <c r="AO252" s="351"/>
      <c r="AP252" s="351"/>
      <c r="AQ252" s="351"/>
      <c r="AR252" s="351"/>
      <c r="AS252" s="351"/>
      <c r="AT252" s="351"/>
      <c r="AU252" s="351"/>
      <c r="AV252" s="351"/>
      <c r="AW252" s="351"/>
      <c r="AX252" s="351"/>
      <c r="AY252" s="351"/>
      <c r="AZ252" s="352"/>
      <c r="BA252" s="352"/>
      <c r="BB252" s="352"/>
      <c r="BC252" s="352"/>
      <c r="BD252" s="352"/>
      <c r="BE252" s="352"/>
      <c r="BF252" s="352"/>
      <c r="BG252" s="352"/>
      <c r="BH252" s="352"/>
      <c r="BI252" s="352"/>
      <c r="BJ252" s="352"/>
      <c r="BK252" s="352"/>
      <c r="BL252" s="352"/>
      <c r="BM252" s="352"/>
      <c r="BN252" s="352"/>
      <c r="BO252" s="352"/>
      <c r="BP252" s="340"/>
    </row>
    <row r="253" spans="1:68" hidden="1" x14ac:dyDescent="0.25">
      <c r="A253" s="340"/>
      <c r="B253" s="340"/>
      <c r="C253" s="348"/>
      <c r="D253" s="348"/>
      <c r="E253" s="348"/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  <c r="P253" s="349"/>
      <c r="Q253" s="349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46"/>
      <c r="AE253" s="346"/>
      <c r="AF253" s="346"/>
      <c r="AG253" s="346"/>
      <c r="AH253" s="346"/>
      <c r="AI253" s="346"/>
      <c r="AJ253" s="346"/>
      <c r="AK253" s="346"/>
      <c r="AL253" s="346"/>
      <c r="AM253" s="346"/>
      <c r="AN253" s="351"/>
      <c r="AO253" s="351"/>
      <c r="AP253" s="351"/>
      <c r="AQ253" s="351"/>
      <c r="AR253" s="351"/>
      <c r="AS253" s="351"/>
      <c r="AT253" s="351"/>
      <c r="AU253" s="351"/>
      <c r="AV253" s="351"/>
      <c r="AW253" s="351"/>
      <c r="AX253" s="351"/>
      <c r="AY253" s="351"/>
      <c r="AZ253" s="352"/>
      <c r="BA253" s="352"/>
      <c r="BB253" s="352"/>
      <c r="BC253" s="352"/>
      <c r="BD253" s="352"/>
      <c r="BE253" s="352"/>
      <c r="BF253" s="352"/>
      <c r="BG253" s="352"/>
      <c r="BH253" s="352"/>
      <c r="BI253" s="352"/>
      <c r="BJ253" s="352"/>
      <c r="BK253" s="352"/>
      <c r="BL253" s="352"/>
      <c r="BM253" s="352"/>
      <c r="BN253" s="352"/>
      <c r="BO253" s="352"/>
      <c r="BP253" s="340"/>
    </row>
    <row r="254" spans="1:68" hidden="1" x14ac:dyDescent="0.25">
      <c r="A254" s="340"/>
      <c r="B254" s="340"/>
      <c r="C254" s="348"/>
      <c r="D254" s="348"/>
      <c r="E254" s="348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46"/>
      <c r="AE254" s="346"/>
      <c r="AF254" s="346"/>
      <c r="AG254" s="346"/>
      <c r="AH254" s="346"/>
      <c r="AI254" s="346"/>
      <c r="AJ254" s="346"/>
      <c r="AK254" s="346"/>
      <c r="AL254" s="346"/>
      <c r="AM254" s="346"/>
      <c r="AN254" s="351"/>
      <c r="AO254" s="351"/>
      <c r="AP254" s="351"/>
      <c r="AQ254" s="351"/>
      <c r="AR254" s="351"/>
      <c r="AS254" s="351"/>
      <c r="AT254" s="351"/>
      <c r="AU254" s="351"/>
      <c r="AV254" s="351"/>
      <c r="AW254" s="351"/>
      <c r="AX254" s="351"/>
      <c r="AY254" s="351"/>
      <c r="AZ254" s="352"/>
      <c r="BA254" s="352"/>
      <c r="BB254" s="352"/>
      <c r="BC254" s="352"/>
      <c r="BD254" s="352"/>
      <c r="BE254" s="352"/>
      <c r="BF254" s="352"/>
      <c r="BG254" s="352"/>
      <c r="BH254" s="352"/>
      <c r="BI254" s="352"/>
      <c r="BJ254" s="352"/>
      <c r="BK254" s="352"/>
      <c r="BL254" s="352"/>
      <c r="BM254" s="352"/>
      <c r="BN254" s="352"/>
      <c r="BO254" s="352"/>
      <c r="BP254" s="340"/>
    </row>
    <row r="255" spans="1:68" hidden="1" x14ac:dyDescent="0.25">
      <c r="A255" s="340"/>
      <c r="B255" s="340"/>
      <c r="C255" s="348"/>
      <c r="D255" s="348"/>
      <c r="E255" s="348"/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  <c r="P255" s="349"/>
      <c r="Q255" s="349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46"/>
      <c r="AE255" s="346"/>
      <c r="AF255" s="346"/>
      <c r="AG255" s="346"/>
      <c r="AH255" s="346"/>
      <c r="AI255" s="346"/>
      <c r="AJ255" s="346"/>
      <c r="AK255" s="346"/>
      <c r="AL255" s="346"/>
      <c r="AM255" s="346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  <c r="BL255" s="352"/>
      <c r="BM255" s="352"/>
      <c r="BN255" s="352"/>
      <c r="BO255" s="352"/>
      <c r="BP255" s="340"/>
    </row>
    <row r="256" spans="1:68" hidden="1" x14ac:dyDescent="0.25">
      <c r="A256" s="340"/>
      <c r="B256" s="340"/>
      <c r="C256" s="348"/>
      <c r="D256" s="348"/>
      <c r="E256" s="348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46"/>
      <c r="AE256" s="346"/>
      <c r="AF256" s="346"/>
      <c r="AG256" s="346"/>
      <c r="AH256" s="346"/>
      <c r="AI256" s="346"/>
      <c r="AJ256" s="346"/>
      <c r="AK256" s="346"/>
      <c r="AL256" s="346"/>
      <c r="AM256" s="346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  <c r="BL256" s="352"/>
      <c r="BM256" s="352"/>
      <c r="BN256" s="352"/>
      <c r="BO256" s="352"/>
      <c r="BP256" s="340"/>
    </row>
    <row r="257" spans="1:68" hidden="1" x14ac:dyDescent="0.25">
      <c r="A257" s="340"/>
      <c r="B257" s="340"/>
      <c r="C257" s="348"/>
      <c r="D257" s="348"/>
      <c r="E257" s="348"/>
      <c r="F257" s="349"/>
      <c r="G257" s="349"/>
      <c r="H257" s="349"/>
      <c r="I257" s="349"/>
      <c r="J257" s="349"/>
      <c r="K257" s="349"/>
      <c r="L257" s="349"/>
      <c r="M257" s="349"/>
      <c r="N257" s="349"/>
      <c r="O257" s="349"/>
      <c r="P257" s="349"/>
      <c r="Q257" s="349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46"/>
      <c r="AE257" s="346"/>
      <c r="AF257" s="346"/>
      <c r="AG257" s="346"/>
      <c r="AH257" s="346"/>
      <c r="AI257" s="346"/>
      <c r="AJ257" s="346"/>
      <c r="AK257" s="346"/>
      <c r="AL257" s="346"/>
      <c r="AM257" s="346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  <c r="BL257" s="352"/>
      <c r="BM257" s="352"/>
      <c r="BN257" s="352"/>
      <c r="BO257" s="352"/>
      <c r="BP257" s="340"/>
    </row>
    <row r="258" spans="1:68" hidden="1" x14ac:dyDescent="0.25">
      <c r="A258" s="340"/>
      <c r="B258" s="340"/>
      <c r="C258" s="348"/>
      <c r="D258" s="348"/>
      <c r="E258" s="348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46"/>
      <c r="AE258" s="346"/>
      <c r="AF258" s="346"/>
      <c r="AG258" s="346"/>
      <c r="AH258" s="346"/>
      <c r="AI258" s="346"/>
      <c r="AJ258" s="346"/>
      <c r="AK258" s="346"/>
      <c r="AL258" s="346"/>
      <c r="AM258" s="346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2"/>
      <c r="BA258" s="352"/>
      <c r="BB258" s="352"/>
      <c r="BC258" s="352"/>
      <c r="BD258" s="352"/>
      <c r="BE258" s="352"/>
      <c r="BF258" s="352"/>
      <c r="BG258" s="352"/>
      <c r="BH258" s="352"/>
      <c r="BI258" s="352"/>
      <c r="BJ258" s="352"/>
      <c r="BK258" s="352"/>
      <c r="BL258" s="352"/>
      <c r="BM258" s="352"/>
      <c r="BN258" s="352"/>
      <c r="BO258" s="352"/>
      <c r="BP258" s="340"/>
    </row>
    <row r="259" spans="1:68" hidden="1" x14ac:dyDescent="0.25">
      <c r="A259" s="340"/>
      <c r="B259" s="340"/>
      <c r="C259" s="348"/>
      <c r="D259" s="348"/>
      <c r="E259" s="348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46"/>
      <c r="AE259" s="346"/>
      <c r="AF259" s="346"/>
      <c r="AG259" s="346"/>
      <c r="AH259" s="346"/>
      <c r="AI259" s="346"/>
      <c r="AJ259" s="346"/>
      <c r="AK259" s="346"/>
      <c r="AL259" s="346"/>
      <c r="AM259" s="346"/>
      <c r="AN259" s="351"/>
      <c r="AO259" s="351"/>
      <c r="AP259" s="351"/>
      <c r="AQ259" s="351"/>
      <c r="AR259" s="351"/>
      <c r="AS259" s="351"/>
      <c r="AT259" s="351"/>
      <c r="AU259" s="351"/>
      <c r="AV259" s="351"/>
      <c r="AW259" s="351"/>
      <c r="AX259" s="351"/>
      <c r="AY259" s="351"/>
      <c r="AZ259" s="352"/>
      <c r="BA259" s="352"/>
      <c r="BB259" s="352"/>
      <c r="BC259" s="352"/>
      <c r="BD259" s="352"/>
      <c r="BE259" s="352"/>
      <c r="BF259" s="352"/>
      <c r="BG259" s="352"/>
      <c r="BH259" s="352"/>
      <c r="BI259" s="352"/>
      <c r="BJ259" s="352"/>
      <c r="BK259" s="352"/>
      <c r="BL259" s="352"/>
      <c r="BM259" s="352"/>
      <c r="BN259" s="352"/>
      <c r="BO259" s="352"/>
      <c r="BP259" s="340"/>
    </row>
    <row r="260" spans="1:68" hidden="1" x14ac:dyDescent="0.25">
      <c r="A260" s="340"/>
      <c r="B260" s="340"/>
      <c r="C260" s="348"/>
      <c r="D260" s="348"/>
      <c r="E260" s="348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46"/>
      <c r="AE260" s="346"/>
      <c r="AF260" s="346"/>
      <c r="AG260" s="346"/>
      <c r="AH260" s="346"/>
      <c r="AI260" s="346"/>
      <c r="AJ260" s="346"/>
      <c r="AK260" s="346"/>
      <c r="AL260" s="346"/>
      <c r="AM260" s="346"/>
      <c r="AN260" s="351"/>
      <c r="AO260" s="351"/>
      <c r="AP260" s="351"/>
      <c r="AQ260" s="351"/>
      <c r="AR260" s="351"/>
      <c r="AS260" s="351"/>
      <c r="AT260" s="351"/>
      <c r="AU260" s="351"/>
      <c r="AV260" s="351"/>
      <c r="AW260" s="351"/>
      <c r="AX260" s="351"/>
      <c r="AY260" s="351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40"/>
    </row>
    <row r="261" spans="1:68" hidden="1" x14ac:dyDescent="0.25">
      <c r="A261" s="340"/>
      <c r="B261" s="340"/>
      <c r="C261" s="348"/>
      <c r="D261" s="348"/>
      <c r="E261" s="348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46"/>
      <c r="AE261" s="346"/>
      <c r="AF261" s="346"/>
      <c r="AG261" s="346"/>
      <c r="AH261" s="346"/>
      <c r="AI261" s="346"/>
      <c r="AJ261" s="346"/>
      <c r="AK261" s="346"/>
      <c r="AL261" s="346"/>
      <c r="AM261" s="346"/>
      <c r="AN261" s="351"/>
      <c r="AO261" s="351"/>
      <c r="AP261" s="351"/>
      <c r="AQ261" s="351"/>
      <c r="AR261" s="351"/>
      <c r="AS261" s="351"/>
      <c r="AT261" s="351"/>
      <c r="AU261" s="351"/>
      <c r="AV261" s="351"/>
      <c r="AW261" s="351"/>
      <c r="AX261" s="351"/>
      <c r="AY261" s="351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40"/>
    </row>
    <row r="262" spans="1:68" hidden="1" x14ac:dyDescent="0.25">
      <c r="A262" s="340"/>
      <c r="B262" s="340"/>
      <c r="C262" s="348"/>
      <c r="D262" s="348"/>
      <c r="E262" s="348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46"/>
      <c r="AE262" s="346"/>
      <c r="AF262" s="346"/>
      <c r="AG262" s="346"/>
      <c r="AH262" s="346"/>
      <c r="AI262" s="346"/>
      <c r="AJ262" s="346"/>
      <c r="AK262" s="346"/>
      <c r="AL262" s="346"/>
      <c r="AM262" s="346"/>
      <c r="AN262" s="351"/>
      <c r="AO262" s="351"/>
      <c r="AP262" s="351"/>
      <c r="AQ262" s="351"/>
      <c r="AR262" s="351"/>
      <c r="AS262" s="351"/>
      <c r="AT262" s="351"/>
      <c r="AU262" s="351"/>
      <c r="AV262" s="351"/>
      <c r="AW262" s="351"/>
      <c r="AX262" s="351"/>
      <c r="AY262" s="351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40"/>
    </row>
    <row r="263" spans="1:68" hidden="1" x14ac:dyDescent="0.25">
      <c r="A263" s="340"/>
      <c r="B263" s="340"/>
      <c r="C263" s="348"/>
      <c r="D263" s="348"/>
      <c r="E263" s="348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46"/>
      <c r="AE263" s="346"/>
      <c r="AF263" s="346"/>
      <c r="AG263" s="346"/>
      <c r="AH263" s="346"/>
      <c r="AI263" s="346"/>
      <c r="AJ263" s="346"/>
      <c r="AK263" s="346"/>
      <c r="AL263" s="346"/>
      <c r="AM263" s="346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  <c r="AX263" s="351"/>
      <c r="AY263" s="351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40"/>
    </row>
    <row r="264" spans="1:68" hidden="1" x14ac:dyDescent="0.25">
      <c r="A264" s="340"/>
      <c r="B264" s="340"/>
      <c r="C264" s="348"/>
      <c r="D264" s="348"/>
      <c r="E264" s="348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46"/>
      <c r="AE264" s="346"/>
      <c r="AF264" s="346"/>
      <c r="AG264" s="346"/>
      <c r="AH264" s="346"/>
      <c r="AI264" s="346"/>
      <c r="AJ264" s="346"/>
      <c r="AK264" s="346"/>
      <c r="AL264" s="346"/>
      <c r="AM264" s="346"/>
      <c r="AN264" s="351"/>
      <c r="AO264" s="351"/>
      <c r="AP264" s="351"/>
      <c r="AQ264" s="351"/>
      <c r="AR264" s="351"/>
      <c r="AS264" s="351"/>
      <c r="AT264" s="351"/>
      <c r="AU264" s="351"/>
      <c r="AV264" s="351"/>
      <c r="AW264" s="351"/>
      <c r="AX264" s="351"/>
      <c r="AY264" s="351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40"/>
    </row>
    <row r="265" spans="1:68" hidden="1" x14ac:dyDescent="0.25">
      <c r="A265" s="340"/>
      <c r="B265" s="340"/>
      <c r="C265" s="348"/>
      <c r="D265" s="348"/>
      <c r="E265" s="348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46"/>
      <c r="AE265" s="346"/>
      <c r="AF265" s="346"/>
      <c r="AG265" s="346"/>
      <c r="AH265" s="346"/>
      <c r="AI265" s="346"/>
      <c r="AJ265" s="346"/>
      <c r="AK265" s="346"/>
      <c r="AL265" s="346"/>
      <c r="AM265" s="346"/>
      <c r="AN265" s="351"/>
      <c r="AO265" s="351"/>
      <c r="AP265" s="351"/>
      <c r="AQ265" s="351"/>
      <c r="AR265" s="351"/>
      <c r="AS265" s="351"/>
      <c r="AT265" s="351"/>
      <c r="AU265" s="351"/>
      <c r="AV265" s="351"/>
      <c r="AW265" s="351"/>
      <c r="AX265" s="351"/>
      <c r="AY265" s="351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40"/>
    </row>
    <row r="266" spans="1:68" hidden="1" x14ac:dyDescent="0.25">
      <c r="A266" s="340"/>
      <c r="B266" s="340"/>
      <c r="C266" s="348"/>
      <c r="D266" s="348"/>
      <c r="E266" s="348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46"/>
      <c r="AE266" s="346"/>
      <c r="AF266" s="346"/>
      <c r="AG266" s="346"/>
      <c r="AH266" s="346"/>
      <c r="AI266" s="346"/>
      <c r="AJ266" s="346"/>
      <c r="AK266" s="346"/>
      <c r="AL266" s="346"/>
      <c r="AM266" s="346"/>
      <c r="AN266" s="351"/>
      <c r="AO266" s="351"/>
      <c r="AP266" s="351"/>
      <c r="AQ266" s="351"/>
      <c r="AR266" s="351"/>
      <c r="AS266" s="351"/>
      <c r="AT266" s="351"/>
      <c r="AU266" s="351"/>
      <c r="AV266" s="351"/>
      <c r="AW266" s="351"/>
      <c r="AX266" s="351"/>
      <c r="AY266" s="351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  <c r="BL266" s="352"/>
      <c r="BM266" s="352"/>
      <c r="BN266" s="352"/>
      <c r="BO266" s="352"/>
      <c r="BP266" s="340"/>
    </row>
    <row r="267" spans="1:68" hidden="1" x14ac:dyDescent="0.25">
      <c r="A267" s="340"/>
      <c r="B267" s="340"/>
      <c r="C267" s="348"/>
      <c r="D267" s="348"/>
      <c r="E267" s="348"/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46"/>
      <c r="AE267" s="346"/>
      <c r="AF267" s="346"/>
      <c r="AG267" s="346"/>
      <c r="AH267" s="346"/>
      <c r="AI267" s="346"/>
      <c r="AJ267" s="346"/>
      <c r="AK267" s="346"/>
      <c r="AL267" s="346"/>
      <c r="AM267" s="346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  <c r="BL267" s="352"/>
      <c r="BM267" s="352"/>
      <c r="BN267" s="352"/>
      <c r="BO267" s="352"/>
      <c r="BP267" s="340"/>
    </row>
    <row r="268" spans="1:68" hidden="1" x14ac:dyDescent="0.25">
      <c r="A268" s="340"/>
      <c r="B268" s="340"/>
      <c r="C268" s="348"/>
      <c r="D268" s="348"/>
      <c r="E268" s="348"/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  <c r="P268" s="349"/>
      <c r="Q268" s="349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46"/>
      <c r="AE268" s="346"/>
      <c r="AF268" s="346"/>
      <c r="AG268" s="346"/>
      <c r="AH268" s="346"/>
      <c r="AI268" s="346"/>
      <c r="AJ268" s="346"/>
      <c r="AK268" s="346"/>
      <c r="AL268" s="346"/>
      <c r="AM268" s="346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  <c r="BL268" s="352"/>
      <c r="BM268" s="352"/>
      <c r="BN268" s="352"/>
      <c r="BO268" s="352"/>
      <c r="BP268" s="340"/>
    </row>
    <row r="269" spans="1:68" hidden="1" x14ac:dyDescent="0.25">
      <c r="A269" s="340"/>
      <c r="B269" s="340"/>
      <c r="C269" s="348"/>
      <c r="D269" s="348"/>
      <c r="E269" s="348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46"/>
      <c r="AE269" s="346"/>
      <c r="AF269" s="346"/>
      <c r="AG269" s="346"/>
      <c r="AH269" s="346"/>
      <c r="AI269" s="346"/>
      <c r="AJ269" s="346"/>
      <c r="AK269" s="346"/>
      <c r="AL269" s="346"/>
      <c r="AM269" s="346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  <c r="BL269" s="352"/>
      <c r="BM269" s="352"/>
      <c r="BN269" s="352"/>
      <c r="BO269" s="352"/>
      <c r="BP269" s="340"/>
    </row>
    <row r="270" spans="1:68" hidden="1" x14ac:dyDescent="0.25">
      <c r="A270" s="340"/>
      <c r="B270" s="340"/>
      <c r="C270" s="348"/>
      <c r="D270" s="348"/>
      <c r="E270" s="348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46"/>
      <c r="AE270" s="346"/>
      <c r="AF270" s="346"/>
      <c r="AG270" s="346"/>
      <c r="AH270" s="346"/>
      <c r="AI270" s="346"/>
      <c r="AJ270" s="346"/>
      <c r="AK270" s="346"/>
      <c r="AL270" s="346"/>
      <c r="AM270" s="346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  <c r="BL270" s="352"/>
      <c r="BM270" s="352"/>
      <c r="BN270" s="352"/>
      <c r="BO270" s="352"/>
      <c r="BP270" s="340"/>
    </row>
    <row r="271" spans="1:68" hidden="1" x14ac:dyDescent="0.25">
      <c r="A271" s="340"/>
      <c r="B271" s="340"/>
      <c r="C271" s="348"/>
      <c r="D271" s="348"/>
      <c r="E271" s="348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46"/>
      <c r="AE271" s="346"/>
      <c r="AF271" s="346"/>
      <c r="AG271" s="346"/>
      <c r="AH271" s="346"/>
      <c r="AI271" s="346"/>
      <c r="AJ271" s="346"/>
      <c r="AK271" s="346"/>
      <c r="AL271" s="346"/>
      <c r="AM271" s="346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  <c r="BL271" s="352"/>
      <c r="BM271" s="352"/>
      <c r="BN271" s="352"/>
      <c r="BO271" s="352"/>
      <c r="BP271" s="340"/>
    </row>
    <row r="272" spans="1:68" hidden="1" x14ac:dyDescent="0.25">
      <c r="A272" s="340"/>
      <c r="B272" s="340"/>
      <c r="C272" s="348"/>
      <c r="D272" s="348"/>
      <c r="E272" s="348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46"/>
      <c r="AE272" s="346"/>
      <c r="AF272" s="346"/>
      <c r="AG272" s="346"/>
      <c r="AH272" s="346"/>
      <c r="AI272" s="346"/>
      <c r="AJ272" s="346"/>
      <c r="AK272" s="346"/>
      <c r="AL272" s="346"/>
      <c r="AM272" s="346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  <c r="BL272" s="352"/>
      <c r="BM272" s="352"/>
      <c r="BN272" s="352"/>
      <c r="BO272" s="352"/>
      <c r="BP272" s="340"/>
    </row>
    <row r="273" spans="1:68" hidden="1" x14ac:dyDescent="0.25">
      <c r="A273" s="340"/>
      <c r="B273" s="340"/>
      <c r="C273" s="348"/>
      <c r="D273" s="348"/>
      <c r="E273" s="348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46"/>
      <c r="AE273" s="346"/>
      <c r="AF273" s="346"/>
      <c r="AG273" s="346"/>
      <c r="AH273" s="346"/>
      <c r="AI273" s="346"/>
      <c r="AJ273" s="346"/>
      <c r="AK273" s="346"/>
      <c r="AL273" s="346"/>
      <c r="AM273" s="346"/>
      <c r="AN273" s="351"/>
      <c r="AO273" s="351"/>
      <c r="AP273" s="351"/>
      <c r="AQ273" s="351"/>
      <c r="AR273" s="351"/>
      <c r="AS273" s="351"/>
      <c r="AT273" s="351"/>
      <c r="AU273" s="351"/>
      <c r="AV273" s="351"/>
      <c r="AW273" s="351"/>
      <c r="AX273" s="351"/>
      <c r="AY273" s="351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  <c r="BL273" s="352"/>
      <c r="BM273" s="352"/>
      <c r="BN273" s="352"/>
      <c r="BO273" s="352"/>
      <c r="BP273" s="340"/>
    </row>
    <row r="274" spans="1:68" hidden="1" x14ac:dyDescent="0.25">
      <c r="A274" s="340"/>
      <c r="B274" s="340"/>
      <c r="C274" s="348"/>
      <c r="D274" s="348"/>
      <c r="E274" s="348"/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  <c r="P274" s="349"/>
      <c r="Q274" s="349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46"/>
      <c r="AE274" s="346"/>
      <c r="AF274" s="346"/>
      <c r="AG274" s="346"/>
      <c r="AH274" s="346"/>
      <c r="AI274" s="346"/>
      <c r="AJ274" s="346"/>
      <c r="AK274" s="346"/>
      <c r="AL274" s="346"/>
      <c r="AM274" s="346"/>
      <c r="AN274" s="351"/>
      <c r="AO274" s="351"/>
      <c r="AP274" s="351"/>
      <c r="AQ274" s="351"/>
      <c r="AR274" s="351"/>
      <c r="AS274" s="351"/>
      <c r="AT274" s="351"/>
      <c r="AU274" s="351"/>
      <c r="AV274" s="351"/>
      <c r="AW274" s="351"/>
      <c r="AX274" s="351"/>
      <c r="AY274" s="351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  <c r="BL274" s="352"/>
      <c r="BM274" s="352"/>
      <c r="BN274" s="352"/>
      <c r="BO274" s="352"/>
      <c r="BP274" s="340"/>
    </row>
    <row r="275" spans="1:68" hidden="1" x14ac:dyDescent="0.25">
      <c r="A275" s="340"/>
      <c r="B275" s="340"/>
      <c r="C275" s="348"/>
      <c r="D275" s="348"/>
      <c r="E275" s="348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46"/>
      <c r="AE275" s="346"/>
      <c r="AF275" s="346"/>
      <c r="AG275" s="346"/>
      <c r="AH275" s="346"/>
      <c r="AI275" s="346"/>
      <c r="AJ275" s="346"/>
      <c r="AK275" s="346"/>
      <c r="AL275" s="346"/>
      <c r="AM275" s="346"/>
      <c r="AN275" s="351"/>
      <c r="AO275" s="351"/>
      <c r="AP275" s="351"/>
      <c r="AQ275" s="351"/>
      <c r="AR275" s="351"/>
      <c r="AS275" s="351"/>
      <c r="AT275" s="351"/>
      <c r="AU275" s="351"/>
      <c r="AV275" s="351"/>
      <c r="AW275" s="351"/>
      <c r="AX275" s="351"/>
      <c r="AY275" s="351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  <c r="BL275" s="352"/>
      <c r="BM275" s="352"/>
      <c r="BN275" s="352"/>
      <c r="BO275" s="352"/>
      <c r="BP275" s="340"/>
    </row>
    <row r="276" spans="1:68" hidden="1" x14ac:dyDescent="0.25">
      <c r="A276" s="340"/>
      <c r="B276" s="340"/>
      <c r="C276" s="348"/>
      <c r="D276" s="348"/>
      <c r="E276" s="348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46"/>
      <c r="AE276" s="346"/>
      <c r="AF276" s="346"/>
      <c r="AG276" s="346"/>
      <c r="AH276" s="346"/>
      <c r="AI276" s="346"/>
      <c r="AJ276" s="346"/>
      <c r="AK276" s="346"/>
      <c r="AL276" s="346"/>
      <c r="AM276" s="346"/>
      <c r="AN276" s="351"/>
      <c r="AO276" s="351"/>
      <c r="AP276" s="351"/>
      <c r="AQ276" s="351"/>
      <c r="AR276" s="351"/>
      <c r="AS276" s="351"/>
      <c r="AT276" s="351"/>
      <c r="AU276" s="351"/>
      <c r="AV276" s="351"/>
      <c r="AW276" s="351"/>
      <c r="AX276" s="351"/>
      <c r="AY276" s="351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2"/>
      <c r="BO276" s="352"/>
      <c r="BP276" s="340"/>
    </row>
    <row r="277" spans="1:68" hidden="1" x14ac:dyDescent="0.25">
      <c r="A277" s="340"/>
      <c r="B277" s="340"/>
      <c r="C277" s="348"/>
      <c r="D277" s="348"/>
      <c r="E277" s="348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46"/>
      <c r="AE277" s="346"/>
      <c r="AF277" s="346"/>
      <c r="AG277" s="346"/>
      <c r="AH277" s="346"/>
      <c r="AI277" s="346"/>
      <c r="AJ277" s="346"/>
      <c r="AK277" s="346"/>
      <c r="AL277" s="346"/>
      <c r="AM277" s="346"/>
      <c r="AN277" s="351"/>
      <c r="AO277" s="351"/>
      <c r="AP277" s="351"/>
      <c r="AQ277" s="351"/>
      <c r="AR277" s="351"/>
      <c r="AS277" s="351"/>
      <c r="AT277" s="351"/>
      <c r="AU277" s="351"/>
      <c r="AV277" s="351"/>
      <c r="AW277" s="351"/>
      <c r="AX277" s="351"/>
      <c r="AY277" s="351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  <c r="BL277" s="352"/>
      <c r="BM277" s="352"/>
      <c r="BN277" s="352"/>
      <c r="BO277" s="352"/>
      <c r="BP277" s="340"/>
    </row>
    <row r="278" spans="1:68" hidden="1" x14ac:dyDescent="0.25">
      <c r="A278" s="340"/>
      <c r="B278" s="340"/>
      <c r="C278" s="348"/>
      <c r="D278" s="348"/>
      <c r="E278" s="348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46"/>
      <c r="AE278" s="346"/>
      <c r="AF278" s="346"/>
      <c r="AG278" s="346"/>
      <c r="AH278" s="346"/>
      <c r="AI278" s="346"/>
      <c r="AJ278" s="346"/>
      <c r="AK278" s="346"/>
      <c r="AL278" s="346"/>
      <c r="AM278" s="346"/>
      <c r="AN278" s="351"/>
      <c r="AO278" s="351"/>
      <c r="AP278" s="351"/>
      <c r="AQ278" s="351"/>
      <c r="AR278" s="351"/>
      <c r="AS278" s="351"/>
      <c r="AT278" s="351"/>
      <c r="AU278" s="351"/>
      <c r="AV278" s="351"/>
      <c r="AW278" s="351"/>
      <c r="AX278" s="351"/>
      <c r="AY278" s="351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  <c r="BL278" s="352"/>
      <c r="BM278" s="352"/>
      <c r="BN278" s="352"/>
      <c r="BO278" s="352"/>
      <c r="BP278" s="340"/>
    </row>
    <row r="279" spans="1:68" hidden="1" x14ac:dyDescent="0.25">
      <c r="A279" s="340"/>
      <c r="B279" s="340"/>
      <c r="C279" s="348"/>
      <c r="D279" s="348"/>
      <c r="E279" s="348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46"/>
      <c r="AE279" s="346"/>
      <c r="AF279" s="346"/>
      <c r="AG279" s="346"/>
      <c r="AH279" s="346"/>
      <c r="AI279" s="346"/>
      <c r="AJ279" s="346"/>
      <c r="AK279" s="346"/>
      <c r="AL279" s="346"/>
      <c r="AM279" s="346"/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1"/>
      <c r="AX279" s="351"/>
      <c r="AY279" s="351"/>
      <c r="AZ279" s="352"/>
      <c r="BA279" s="352"/>
      <c r="BB279" s="352"/>
      <c r="BC279" s="352"/>
      <c r="BD279" s="352"/>
      <c r="BE279" s="352"/>
      <c r="BF279" s="352"/>
      <c r="BG279" s="352"/>
      <c r="BH279" s="352"/>
      <c r="BI279" s="352"/>
      <c r="BJ279" s="352"/>
      <c r="BK279" s="352"/>
      <c r="BL279" s="352"/>
      <c r="BM279" s="352"/>
      <c r="BN279" s="352"/>
      <c r="BO279" s="352"/>
      <c r="BP279" s="340"/>
    </row>
    <row r="280" spans="1:68" hidden="1" x14ac:dyDescent="0.25">
      <c r="A280" s="340"/>
      <c r="B280" s="340"/>
      <c r="C280" s="348"/>
      <c r="D280" s="348"/>
      <c r="E280" s="348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46"/>
      <c r="AE280" s="346"/>
      <c r="AF280" s="346"/>
      <c r="AG280" s="346"/>
      <c r="AH280" s="346"/>
      <c r="AI280" s="346"/>
      <c r="AJ280" s="346"/>
      <c r="AK280" s="346"/>
      <c r="AL280" s="346"/>
      <c r="AM280" s="346"/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1"/>
      <c r="AY280" s="351"/>
      <c r="AZ280" s="352"/>
      <c r="BA280" s="352"/>
      <c r="BB280" s="352"/>
      <c r="BC280" s="352"/>
      <c r="BD280" s="352"/>
      <c r="BE280" s="352"/>
      <c r="BF280" s="352"/>
      <c r="BG280" s="352"/>
      <c r="BH280" s="352"/>
      <c r="BI280" s="352"/>
      <c r="BJ280" s="352"/>
      <c r="BK280" s="352"/>
      <c r="BL280" s="352"/>
      <c r="BM280" s="352"/>
      <c r="BN280" s="352"/>
      <c r="BO280" s="352"/>
      <c r="BP280" s="340"/>
    </row>
    <row r="281" spans="1:68" hidden="1" x14ac:dyDescent="0.25">
      <c r="A281" s="340"/>
      <c r="B281" s="340"/>
      <c r="C281" s="348"/>
      <c r="D281" s="348"/>
      <c r="E281" s="348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46"/>
      <c r="AE281" s="346"/>
      <c r="AF281" s="346"/>
      <c r="AG281" s="346"/>
      <c r="AH281" s="346"/>
      <c r="AI281" s="346"/>
      <c r="AJ281" s="346"/>
      <c r="AK281" s="346"/>
      <c r="AL281" s="346"/>
      <c r="AM281" s="346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  <c r="AX281" s="351"/>
      <c r="AY281" s="351"/>
      <c r="AZ281" s="352"/>
      <c r="BA281" s="352"/>
      <c r="BB281" s="352"/>
      <c r="BC281" s="352"/>
      <c r="BD281" s="352"/>
      <c r="BE281" s="352"/>
      <c r="BF281" s="352"/>
      <c r="BG281" s="352"/>
      <c r="BH281" s="352"/>
      <c r="BI281" s="352"/>
      <c r="BJ281" s="352"/>
      <c r="BK281" s="352"/>
      <c r="BL281" s="352"/>
      <c r="BM281" s="352"/>
      <c r="BN281" s="352"/>
      <c r="BO281" s="352"/>
      <c r="BP281" s="340"/>
    </row>
    <row r="282" spans="1:68" hidden="1" x14ac:dyDescent="0.25">
      <c r="A282" s="340"/>
      <c r="B282" s="340"/>
      <c r="C282" s="348"/>
      <c r="D282" s="348"/>
      <c r="E282" s="348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46"/>
      <c r="AE282" s="346"/>
      <c r="AF282" s="346"/>
      <c r="AG282" s="346"/>
      <c r="AH282" s="346"/>
      <c r="AI282" s="346"/>
      <c r="AJ282" s="346"/>
      <c r="AK282" s="346"/>
      <c r="AL282" s="346"/>
      <c r="AM282" s="346"/>
      <c r="AN282" s="351"/>
      <c r="AO282" s="351"/>
      <c r="AP282" s="351"/>
      <c r="AQ282" s="351"/>
      <c r="AR282" s="351"/>
      <c r="AS282" s="351"/>
      <c r="AT282" s="351"/>
      <c r="AU282" s="351"/>
      <c r="AV282" s="351"/>
      <c r="AW282" s="351"/>
      <c r="AX282" s="351"/>
      <c r="AY282" s="351"/>
      <c r="AZ282" s="352"/>
      <c r="BA282" s="352"/>
      <c r="BB282" s="352"/>
      <c r="BC282" s="352"/>
      <c r="BD282" s="352"/>
      <c r="BE282" s="352"/>
      <c r="BF282" s="352"/>
      <c r="BG282" s="352"/>
      <c r="BH282" s="352"/>
      <c r="BI282" s="352"/>
      <c r="BJ282" s="352"/>
      <c r="BK282" s="352"/>
      <c r="BL282" s="352"/>
      <c r="BM282" s="352"/>
      <c r="BN282" s="352"/>
      <c r="BO282" s="352"/>
      <c r="BP282" s="340"/>
    </row>
    <row r="283" spans="1:68" hidden="1" x14ac:dyDescent="0.25">
      <c r="A283" s="340"/>
      <c r="B283" s="340"/>
      <c r="C283" s="348"/>
      <c r="D283" s="348"/>
      <c r="E283" s="348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46"/>
      <c r="AE283" s="346"/>
      <c r="AF283" s="346"/>
      <c r="AG283" s="346"/>
      <c r="AH283" s="346"/>
      <c r="AI283" s="346"/>
      <c r="AJ283" s="346"/>
      <c r="AK283" s="346"/>
      <c r="AL283" s="346"/>
      <c r="AM283" s="346"/>
      <c r="AN283" s="351"/>
      <c r="AO283" s="351"/>
      <c r="AP283" s="351"/>
      <c r="AQ283" s="351"/>
      <c r="AR283" s="351"/>
      <c r="AS283" s="351"/>
      <c r="AT283" s="351"/>
      <c r="AU283" s="351"/>
      <c r="AV283" s="351"/>
      <c r="AW283" s="351"/>
      <c r="AX283" s="351"/>
      <c r="AY283" s="351"/>
      <c r="AZ283" s="352"/>
      <c r="BA283" s="352"/>
      <c r="BB283" s="352"/>
      <c r="BC283" s="352"/>
      <c r="BD283" s="352"/>
      <c r="BE283" s="352"/>
      <c r="BF283" s="352"/>
      <c r="BG283" s="352"/>
      <c r="BH283" s="352"/>
      <c r="BI283" s="352"/>
      <c r="BJ283" s="352"/>
      <c r="BK283" s="352"/>
      <c r="BL283" s="352"/>
      <c r="BM283" s="352"/>
      <c r="BN283" s="352"/>
      <c r="BO283" s="352"/>
      <c r="BP283" s="340"/>
    </row>
    <row r="284" spans="1:68" hidden="1" x14ac:dyDescent="0.25">
      <c r="A284" s="340"/>
      <c r="B284" s="340"/>
      <c r="C284" s="348"/>
      <c r="D284" s="348"/>
      <c r="E284" s="348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46"/>
      <c r="AE284" s="346"/>
      <c r="AF284" s="346"/>
      <c r="AG284" s="346"/>
      <c r="AH284" s="346"/>
      <c r="AI284" s="346"/>
      <c r="AJ284" s="346"/>
      <c r="AK284" s="346"/>
      <c r="AL284" s="346"/>
      <c r="AM284" s="346"/>
      <c r="AN284" s="351"/>
      <c r="AO284" s="351"/>
      <c r="AP284" s="351"/>
      <c r="AQ284" s="351"/>
      <c r="AR284" s="351"/>
      <c r="AS284" s="351"/>
      <c r="AT284" s="351"/>
      <c r="AU284" s="351"/>
      <c r="AV284" s="351"/>
      <c r="AW284" s="351"/>
      <c r="AX284" s="351"/>
      <c r="AY284" s="351"/>
      <c r="AZ284" s="352"/>
      <c r="BA284" s="352"/>
      <c r="BB284" s="352"/>
      <c r="BC284" s="352"/>
      <c r="BD284" s="352"/>
      <c r="BE284" s="352"/>
      <c r="BF284" s="352"/>
      <c r="BG284" s="352"/>
      <c r="BH284" s="352"/>
      <c r="BI284" s="352"/>
      <c r="BJ284" s="352"/>
      <c r="BK284" s="352"/>
      <c r="BL284" s="352"/>
      <c r="BM284" s="352"/>
      <c r="BN284" s="352"/>
      <c r="BO284" s="352"/>
      <c r="BP284" s="340"/>
    </row>
    <row r="285" spans="1:68" hidden="1" x14ac:dyDescent="0.25">
      <c r="A285" s="340"/>
      <c r="B285" s="340"/>
      <c r="C285" s="348"/>
      <c r="D285" s="348"/>
      <c r="E285" s="348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46"/>
      <c r="AE285" s="346"/>
      <c r="AF285" s="346"/>
      <c r="AG285" s="346"/>
      <c r="AH285" s="346"/>
      <c r="AI285" s="346"/>
      <c r="AJ285" s="346"/>
      <c r="AK285" s="346"/>
      <c r="AL285" s="346"/>
      <c r="AM285" s="346"/>
      <c r="AN285" s="351"/>
      <c r="AO285" s="351"/>
      <c r="AP285" s="351"/>
      <c r="AQ285" s="351"/>
      <c r="AR285" s="351"/>
      <c r="AS285" s="351"/>
      <c r="AT285" s="351"/>
      <c r="AU285" s="351"/>
      <c r="AV285" s="351"/>
      <c r="AW285" s="351"/>
      <c r="AX285" s="351"/>
      <c r="AY285" s="351"/>
      <c r="AZ285" s="352"/>
      <c r="BA285" s="352"/>
      <c r="BB285" s="352"/>
      <c r="BC285" s="352"/>
      <c r="BD285" s="352"/>
      <c r="BE285" s="352"/>
      <c r="BF285" s="352"/>
      <c r="BG285" s="352"/>
      <c r="BH285" s="352"/>
      <c r="BI285" s="352"/>
      <c r="BJ285" s="352"/>
      <c r="BK285" s="352"/>
      <c r="BL285" s="352"/>
      <c r="BM285" s="352"/>
      <c r="BN285" s="352"/>
      <c r="BO285" s="352"/>
      <c r="BP285" s="340"/>
    </row>
    <row r="286" spans="1:68" hidden="1" x14ac:dyDescent="0.25">
      <c r="A286" s="340"/>
      <c r="B286" s="340"/>
      <c r="C286" s="348"/>
      <c r="D286" s="348"/>
      <c r="E286" s="348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50"/>
      <c r="S286" s="350"/>
      <c r="T286" s="350"/>
      <c r="U286" s="350"/>
      <c r="V286" s="350"/>
      <c r="W286" s="350"/>
      <c r="X286" s="350"/>
      <c r="Y286" s="350"/>
      <c r="Z286" s="350"/>
      <c r="AA286" s="350"/>
      <c r="AB286" s="350"/>
      <c r="AC286" s="350"/>
      <c r="AD286" s="346"/>
      <c r="AE286" s="346"/>
      <c r="AF286" s="346"/>
      <c r="AG286" s="346"/>
      <c r="AH286" s="346"/>
      <c r="AI286" s="346"/>
      <c r="AJ286" s="346"/>
      <c r="AK286" s="346"/>
      <c r="AL286" s="346"/>
      <c r="AM286" s="346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2"/>
      <c r="BA286" s="352"/>
      <c r="BB286" s="352"/>
      <c r="BC286" s="352"/>
      <c r="BD286" s="352"/>
      <c r="BE286" s="352"/>
      <c r="BF286" s="352"/>
      <c r="BG286" s="352"/>
      <c r="BH286" s="352"/>
      <c r="BI286" s="352"/>
      <c r="BJ286" s="352"/>
      <c r="BK286" s="352"/>
      <c r="BL286" s="352"/>
      <c r="BM286" s="352"/>
      <c r="BN286" s="352"/>
      <c r="BO286" s="352"/>
      <c r="BP286" s="340"/>
    </row>
    <row r="287" spans="1:68" hidden="1" x14ac:dyDescent="0.25">
      <c r="A287" s="340"/>
      <c r="B287" s="340"/>
      <c r="C287" s="348"/>
      <c r="D287" s="348"/>
      <c r="E287" s="348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46"/>
      <c r="AE287" s="346"/>
      <c r="AF287" s="346"/>
      <c r="AG287" s="346"/>
      <c r="AH287" s="346"/>
      <c r="AI287" s="346"/>
      <c r="AJ287" s="346"/>
      <c r="AK287" s="346"/>
      <c r="AL287" s="346"/>
      <c r="AM287" s="346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2"/>
      <c r="BA287" s="352"/>
      <c r="BB287" s="352"/>
      <c r="BC287" s="352"/>
      <c r="BD287" s="352"/>
      <c r="BE287" s="352"/>
      <c r="BF287" s="352"/>
      <c r="BG287" s="352"/>
      <c r="BH287" s="352"/>
      <c r="BI287" s="352"/>
      <c r="BJ287" s="352"/>
      <c r="BK287" s="352"/>
      <c r="BL287" s="352"/>
      <c r="BM287" s="352"/>
      <c r="BN287" s="352"/>
      <c r="BO287" s="352"/>
      <c r="BP287" s="340"/>
    </row>
    <row r="288" spans="1:68" hidden="1" x14ac:dyDescent="0.25">
      <c r="A288" s="340"/>
      <c r="B288" s="340"/>
      <c r="C288" s="348"/>
      <c r="D288" s="348"/>
      <c r="E288" s="348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50"/>
      <c r="S288" s="350"/>
      <c r="T288" s="350"/>
      <c r="U288" s="350"/>
      <c r="V288" s="350"/>
      <c r="W288" s="350"/>
      <c r="X288" s="350"/>
      <c r="Y288" s="350"/>
      <c r="Z288" s="350"/>
      <c r="AA288" s="350"/>
      <c r="AB288" s="350"/>
      <c r="AC288" s="350"/>
      <c r="AD288" s="346"/>
      <c r="AE288" s="346"/>
      <c r="AF288" s="346"/>
      <c r="AG288" s="346"/>
      <c r="AH288" s="346"/>
      <c r="AI288" s="346"/>
      <c r="AJ288" s="346"/>
      <c r="AK288" s="346"/>
      <c r="AL288" s="346"/>
      <c r="AM288" s="346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2"/>
      <c r="BA288" s="352"/>
      <c r="BB288" s="352"/>
      <c r="BC288" s="352"/>
      <c r="BD288" s="352"/>
      <c r="BE288" s="352"/>
      <c r="BF288" s="352"/>
      <c r="BG288" s="352"/>
      <c r="BH288" s="352"/>
      <c r="BI288" s="352"/>
      <c r="BJ288" s="352"/>
      <c r="BK288" s="352"/>
      <c r="BL288" s="352"/>
      <c r="BM288" s="352"/>
      <c r="BN288" s="352"/>
      <c r="BO288" s="352"/>
      <c r="BP288" s="340"/>
    </row>
    <row r="289" spans="1:68" hidden="1" x14ac:dyDescent="0.25">
      <c r="A289" s="340"/>
      <c r="B289" s="340"/>
      <c r="C289" s="348"/>
      <c r="D289" s="348"/>
      <c r="E289" s="348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50"/>
      <c r="S289" s="350"/>
      <c r="T289" s="350"/>
      <c r="U289" s="350"/>
      <c r="V289" s="350"/>
      <c r="W289" s="350"/>
      <c r="X289" s="350"/>
      <c r="Y289" s="350"/>
      <c r="Z289" s="350"/>
      <c r="AA289" s="350"/>
      <c r="AB289" s="350"/>
      <c r="AC289" s="350"/>
      <c r="AD289" s="346"/>
      <c r="AE289" s="346"/>
      <c r="AF289" s="346"/>
      <c r="AG289" s="346"/>
      <c r="AH289" s="346"/>
      <c r="AI289" s="346"/>
      <c r="AJ289" s="346"/>
      <c r="AK289" s="346"/>
      <c r="AL289" s="346"/>
      <c r="AM289" s="346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2"/>
      <c r="BA289" s="352"/>
      <c r="BB289" s="352"/>
      <c r="BC289" s="352"/>
      <c r="BD289" s="352"/>
      <c r="BE289" s="352"/>
      <c r="BF289" s="352"/>
      <c r="BG289" s="352"/>
      <c r="BH289" s="352"/>
      <c r="BI289" s="352"/>
      <c r="BJ289" s="352"/>
      <c r="BK289" s="352"/>
      <c r="BL289" s="352"/>
      <c r="BM289" s="352"/>
      <c r="BN289" s="352"/>
      <c r="BO289" s="352"/>
      <c r="BP289" s="340"/>
    </row>
    <row r="290" spans="1:68" hidden="1" x14ac:dyDescent="0.25">
      <c r="A290" s="340"/>
      <c r="B290" s="340"/>
      <c r="C290" s="348"/>
      <c r="D290" s="348"/>
      <c r="E290" s="348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50"/>
      <c r="S290" s="350"/>
      <c r="T290" s="350"/>
      <c r="U290" s="350"/>
      <c r="V290" s="350"/>
      <c r="W290" s="350"/>
      <c r="X290" s="350"/>
      <c r="Y290" s="350"/>
      <c r="Z290" s="350"/>
      <c r="AA290" s="350"/>
      <c r="AB290" s="350"/>
      <c r="AC290" s="350"/>
      <c r="AD290" s="346"/>
      <c r="AE290" s="346"/>
      <c r="AF290" s="346"/>
      <c r="AG290" s="346"/>
      <c r="AH290" s="346"/>
      <c r="AI290" s="346"/>
      <c r="AJ290" s="346"/>
      <c r="AK290" s="346"/>
      <c r="AL290" s="346"/>
      <c r="AM290" s="346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2"/>
      <c r="BA290" s="352"/>
      <c r="BB290" s="352"/>
      <c r="BC290" s="352"/>
      <c r="BD290" s="352"/>
      <c r="BE290" s="352"/>
      <c r="BF290" s="352"/>
      <c r="BG290" s="352"/>
      <c r="BH290" s="352"/>
      <c r="BI290" s="352"/>
      <c r="BJ290" s="352"/>
      <c r="BK290" s="352"/>
      <c r="BL290" s="352"/>
      <c r="BM290" s="352"/>
      <c r="BN290" s="352"/>
      <c r="BO290" s="352"/>
      <c r="BP290" s="340"/>
    </row>
    <row r="291" spans="1:68" hidden="1" x14ac:dyDescent="0.25">
      <c r="A291" s="340"/>
      <c r="B291" s="340"/>
      <c r="C291" s="348"/>
      <c r="D291" s="348"/>
      <c r="E291" s="348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50"/>
      <c r="S291" s="350"/>
      <c r="T291" s="350"/>
      <c r="U291" s="350"/>
      <c r="V291" s="350"/>
      <c r="W291" s="350"/>
      <c r="X291" s="350"/>
      <c r="Y291" s="350"/>
      <c r="Z291" s="350"/>
      <c r="AA291" s="350"/>
      <c r="AB291" s="350"/>
      <c r="AC291" s="350"/>
      <c r="AD291" s="346"/>
      <c r="AE291" s="346"/>
      <c r="AF291" s="346"/>
      <c r="AG291" s="346"/>
      <c r="AH291" s="346"/>
      <c r="AI291" s="346"/>
      <c r="AJ291" s="346"/>
      <c r="AK291" s="346"/>
      <c r="AL291" s="346"/>
      <c r="AM291" s="346"/>
      <c r="AN291" s="351"/>
      <c r="AO291" s="351"/>
      <c r="AP291" s="351"/>
      <c r="AQ291" s="351"/>
      <c r="AR291" s="351"/>
      <c r="AS291" s="351"/>
      <c r="AT291" s="351"/>
      <c r="AU291" s="351"/>
      <c r="AV291" s="351"/>
      <c r="AW291" s="351"/>
      <c r="AX291" s="351"/>
      <c r="AY291" s="351"/>
      <c r="AZ291" s="352"/>
      <c r="BA291" s="352"/>
      <c r="BB291" s="352"/>
      <c r="BC291" s="352"/>
      <c r="BD291" s="352"/>
      <c r="BE291" s="352"/>
      <c r="BF291" s="352"/>
      <c r="BG291" s="352"/>
      <c r="BH291" s="352"/>
      <c r="BI291" s="352"/>
      <c r="BJ291" s="352"/>
      <c r="BK291" s="352"/>
      <c r="BL291" s="352"/>
      <c r="BM291" s="352"/>
      <c r="BN291" s="352"/>
      <c r="BO291" s="352"/>
      <c r="BP291" s="340"/>
    </row>
    <row r="292" spans="1:68" hidden="1" x14ac:dyDescent="0.25">
      <c r="A292" s="340"/>
      <c r="B292" s="340"/>
      <c r="C292" s="348"/>
      <c r="D292" s="348"/>
      <c r="E292" s="348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50"/>
      <c r="S292" s="350"/>
      <c r="T292" s="350"/>
      <c r="U292" s="350"/>
      <c r="V292" s="350"/>
      <c r="W292" s="350"/>
      <c r="X292" s="350"/>
      <c r="Y292" s="350"/>
      <c r="Z292" s="350"/>
      <c r="AA292" s="350"/>
      <c r="AB292" s="350"/>
      <c r="AC292" s="350"/>
      <c r="AD292" s="346"/>
      <c r="AE292" s="346"/>
      <c r="AF292" s="346"/>
      <c r="AG292" s="346"/>
      <c r="AH292" s="346"/>
      <c r="AI292" s="346"/>
      <c r="AJ292" s="346"/>
      <c r="AK292" s="346"/>
      <c r="AL292" s="346"/>
      <c r="AM292" s="346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1"/>
      <c r="AX292" s="351"/>
      <c r="AY292" s="351"/>
      <c r="AZ292" s="352"/>
      <c r="BA292" s="352"/>
      <c r="BB292" s="352"/>
      <c r="BC292" s="352"/>
      <c r="BD292" s="352"/>
      <c r="BE292" s="352"/>
      <c r="BF292" s="352"/>
      <c r="BG292" s="352"/>
      <c r="BH292" s="352"/>
      <c r="BI292" s="352"/>
      <c r="BJ292" s="352"/>
      <c r="BK292" s="352"/>
      <c r="BL292" s="352"/>
      <c r="BM292" s="352"/>
      <c r="BN292" s="352"/>
      <c r="BO292" s="352"/>
      <c r="BP292" s="340"/>
    </row>
    <row r="293" spans="1:68" hidden="1" x14ac:dyDescent="0.25">
      <c r="A293" s="340"/>
      <c r="B293" s="340"/>
      <c r="C293" s="348"/>
      <c r="D293" s="348"/>
      <c r="E293" s="348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50"/>
      <c r="S293" s="350"/>
      <c r="T293" s="350"/>
      <c r="U293" s="350"/>
      <c r="V293" s="350"/>
      <c r="W293" s="350"/>
      <c r="X293" s="350"/>
      <c r="Y293" s="350"/>
      <c r="Z293" s="350"/>
      <c r="AA293" s="350"/>
      <c r="AB293" s="350"/>
      <c r="AC293" s="350"/>
      <c r="AD293" s="346"/>
      <c r="AE293" s="346"/>
      <c r="AF293" s="346"/>
      <c r="AG293" s="346"/>
      <c r="AH293" s="346"/>
      <c r="AI293" s="346"/>
      <c r="AJ293" s="346"/>
      <c r="AK293" s="346"/>
      <c r="AL293" s="346"/>
      <c r="AM293" s="346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1"/>
      <c r="AY293" s="351"/>
      <c r="AZ293" s="352"/>
      <c r="BA293" s="352"/>
      <c r="BB293" s="352"/>
      <c r="BC293" s="352"/>
      <c r="BD293" s="352"/>
      <c r="BE293" s="352"/>
      <c r="BF293" s="352"/>
      <c r="BG293" s="352"/>
      <c r="BH293" s="352"/>
      <c r="BI293" s="352"/>
      <c r="BJ293" s="352"/>
      <c r="BK293" s="352"/>
      <c r="BL293" s="352"/>
      <c r="BM293" s="352"/>
      <c r="BN293" s="352"/>
      <c r="BO293" s="352"/>
      <c r="BP293" s="340"/>
    </row>
    <row r="294" spans="1:68" hidden="1" x14ac:dyDescent="0.25">
      <c r="A294" s="340"/>
      <c r="B294" s="340"/>
      <c r="C294" s="348"/>
      <c r="D294" s="348"/>
      <c r="E294" s="348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46"/>
      <c r="AE294" s="346"/>
      <c r="AF294" s="346"/>
      <c r="AG294" s="346"/>
      <c r="AH294" s="346"/>
      <c r="AI294" s="346"/>
      <c r="AJ294" s="346"/>
      <c r="AK294" s="346"/>
      <c r="AL294" s="346"/>
      <c r="AM294" s="346"/>
      <c r="AN294" s="351"/>
      <c r="AO294" s="351"/>
      <c r="AP294" s="351"/>
      <c r="AQ294" s="351"/>
      <c r="AR294" s="351"/>
      <c r="AS294" s="351"/>
      <c r="AT294" s="351"/>
      <c r="AU294" s="351"/>
      <c r="AV294" s="351"/>
      <c r="AW294" s="351"/>
      <c r="AX294" s="351"/>
      <c r="AY294" s="351"/>
      <c r="AZ294" s="352"/>
      <c r="BA294" s="352"/>
      <c r="BB294" s="352"/>
      <c r="BC294" s="352"/>
      <c r="BD294" s="352"/>
      <c r="BE294" s="352"/>
      <c r="BF294" s="352"/>
      <c r="BG294" s="352"/>
      <c r="BH294" s="352"/>
      <c r="BI294" s="352"/>
      <c r="BJ294" s="352"/>
      <c r="BK294" s="352"/>
      <c r="BL294" s="352"/>
      <c r="BM294" s="352"/>
      <c r="BN294" s="352"/>
      <c r="BO294" s="352"/>
      <c r="BP294" s="340"/>
    </row>
    <row r="295" spans="1:68" hidden="1" x14ac:dyDescent="0.25">
      <c r="A295" s="340"/>
      <c r="B295" s="340"/>
      <c r="C295" s="348"/>
      <c r="D295" s="348"/>
      <c r="E295" s="348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50"/>
      <c r="S295" s="350"/>
      <c r="T295" s="350"/>
      <c r="U295" s="350"/>
      <c r="V295" s="350"/>
      <c r="W295" s="350"/>
      <c r="X295" s="350"/>
      <c r="Y295" s="350"/>
      <c r="Z295" s="350"/>
      <c r="AA295" s="350"/>
      <c r="AB295" s="350"/>
      <c r="AC295" s="350"/>
      <c r="AD295" s="346"/>
      <c r="AE295" s="346"/>
      <c r="AF295" s="346"/>
      <c r="AG295" s="346"/>
      <c r="AH295" s="346"/>
      <c r="AI295" s="346"/>
      <c r="AJ295" s="346"/>
      <c r="AK295" s="346"/>
      <c r="AL295" s="346"/>
      <c r="AM295" s="346"/>
      <c r="AN295" s="351"/>
      <c r="AO295" s="351"/>
      <c r="AP295" s="351"/>
      <c r="AQ295" s="351"/>
      <c r="AR295" s="351"/>
      <c r="AS295" s="351"/>
      <c r="AT295" s="351"/>
      <c r="AU295" s="351"/>
      <c r="AV295" s="351"/>
      <c r="AW295" s="351"/>
      <c r="AX295" s="351"/>
      <c r="AY295" s="351"/>
      <c r="AZ295" s="352"/>
      <c r="BA295" s="352"/>
      <c r="BB295" s="352"/>
      <c r="BC295" s="352"/>
      <c r="BD295" s="352"/>
      <c r="BE295" s="352"/>
      <c r="BF295" s="352"/>
      <c r="BG295" s="352"/>
      <c r="BH295" s="352"/>
      <c r="BI295" s="352"/>
      <c r="BJ295" s="352"/>
      <c r="BK295" s="352"/>
      <c r="BL295" s="352"/>
      <c r="BM295" s="352"/>
      <c r="BN295" s="352"/>
      <c r="BO295" s="352"/>
      <c r="BP295" s="340"/>
    </row>
    <row r="296" spans="1:68" hidden="1" x14ac:dyDescent="0.25">
      <c r="A296" s="340"/>
      <c r="B296" s="340"/>
      <c r="C296" s="348"/>
      <c r="D296" s="348"/>
      <c r="E296" s="348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50"/>
      <c r="S296" s="350"/>
      <c r="T296" s="350"/>
      <c r="U296" s="350"/>
      <c r="V296" s="350"/>
      <c r="W296" s="350"/>
      <c r="X296" s="350"/>
      <c r="Y296" s="350"/>
      <c r="Z296" s="350"/>
      <c r="AA296" s="350"/>
      <c r="AB296" s="350"/>
      <c r="AC296" s="350"/>
      <c r="AD296" s="346"/>
      <c r="AE296" s="346"/>
      <c r="AF296" s="346"/>
      <c r="AG296" s="346"/>
      <c r="AH296" s="346"/>
      <c r="AI296" s="346"/>
      <c r="AJ296" s="346"/>
      <c r="AK296" s="346"/>
      <c r="AL296" s="346"/>
      <c r="AM296" s="346"/>
      <c r="AN296" s="351"/>
      <c r="AO296" s="351"/>
      <c r="AP296" s="351"/>
      <c r="AQ296" s="351"/>
      <c r="AR296" s="351"/>
      <c r="AS296" s="351"/>
      <c r="AT296" s="351"/>
      <c r="AU296" s="351"/>
      <c r="AV296" s="351"/>
      <c r="AW296" s="351"/>
      <c r="AX296" s="351"/>
      <c r="AY296" s="351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  <c r="BL296" s="352"/>
      <c r="BM296" s="352"/>
      <c r="BN296" s="352"/>
      <c r="BO296" s="352"/>
      <c r="BP296" s="340"/>
    </row>
    <row r="297" spans="1:68" hidden="1" x14ac:dyDescent="0.25">
      <c r="A297" s="340"/>
      <c r="B297" s="340"/>
      <c r="C297" s="348"/>
      <c r="D297" s="348"/>
      <c r="E297" s="348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50"/>
      <c r="S297" s="350"/>
      <c r="T297" s="350"/>
      <c r="U297" s="350"/>
      <c r="V297" s="350"/>
      <c r="W297" s="350"/>
      <c r="X297" s="350"/>
      <c r="Y297" s="350"/>
      <c r="Z297" s="350"/>
      <c r="AA297" s="350"/>
      <c r="AB297" s="350"/>
      <c r="AC297" s="350"/>
      <c r="AD297" s="346"/>
      <c r="AE297" s="346"/>
      <c r="AF297" s="346"/>
      <c r="AG297" s="346"/>
      <c r="AH297" s="346"/>
      <c r="AI297" s="346"/>
      <c r="AJ297" s="346"/>
      <c r="AK297" s="346"/>
      <c r="AL297" s="346"/>
      <c r="AM297" s="346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  <c r="BL297" s="352"/>
      <c r="BM297" s="352"/>
      <c r="BN297" s="352"/>
      <c r="BO297" s="352"/>
      <c r="BP297" s="340"/>
    </row>
    <row r="298" spans="1:68" hidden="1" x14ac:dyDescent="0.25">
      <c r="A298" s="340"/>
      <c r="B298" s="340"/>
      <c r="C298" s="348"/>
      <c r="D298" s="348"/>
      <c r="E298" s="348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46"/>
      <c r="AE298" s="346"/>
      <c r="AF298" s="346"/>
      <c r="AG298" s="346"/>
      <c r="AH298" s="346"/>
      <c r="AI298" s="346"/>
      <c r="AJ298" s="346"/>
      <c r="AK298" s="346"/>
      <c r="AL298" s="346"/>
      <c r="AM298" s="346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2"/>
      <c r="BA298" s="352"/>
      <c r="BB298" s="352"/>
      <c r="BC298" s="352"/>
      <c r="BD298" s="352"/>
      <c r="BE298" s="352"/>
      <c r="BF298" s="352"/>
      <c r="BG298" s="352"/>
      <c r="BH298" s="352"/>
      <c r="BI298" s="352"/>
      <c r="BJ298" s="352"/>
      <c r="BK298" s="352"/>
      <c r="BL298" s="352"/>
      <c r="BM298" s="352"/>
      <c r="BN298" s="352"/>
      <c r="BO298" s="352"/>
      <c r="BP298" s="340"/>
    </row>
    <row r="299" spans="1:68" hidden="1" x14ac:dyDescent="0.25">
      <c r="A299" s="340"/>
      <c r="B299" s="340"/>
      <c r="C299" s="348"/>
      <c r="D299" s="348"/>
      <c r="E299" s="348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50"/>
      <c r="S299" s="350"/>
      <c r="T299" s="350"/>
      <c r="U299" s="350"/>
      <c r="V299" s="350"/>
      <c r="W299" s="350"/>
      <c r="X299" s="350"/>
      <c r="Y299" s="350"/>
      <c r="Z299" s="350"/>
      <c r="AA299" s="350"/>
      <c r="AB299" s="350"/>
      <c r="AC299" s="350"/>
      <c r="AD299" s="346"/>
      <c r="AE299" s="346"/>
      <c r="AF299" s="346"/>
      <c r="AG299" s="346"/>
      <c r="AH299" s="346"/>
      <c r="AI299" s="346"/>
      <c r="AJ299" s="346"/>
      <c r="AK299" s="346"/>
      <c r="AL299" s="346"/>
      <c r="AM299" s="346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2"/>
      <c r="BA299" s="352"/>
      <c r="BB299" s="352"/>
      <c r="BC299" s="352"/>
      <c r="BD299" s="352"/>
      <c r="BE299" s="352"/>
      <c r="BF299" s="352"/>
      <c r="BG299" s="352"/>
      <c r="BH299" s="352"/>
      <c r="BI299" s="352"/>
      <c r="BJ299" s="352"/>
      <c r="BK299" s="352"/>
      <c r="BL299" s="352"/>
      <c r="BM299" s="352"/>
      <c r="BN299" s="352"/>
      <c r="BO299" s="352"/>
      <c r="BP299" s="340"/>
    </row>
    <row r="300" spans="1:68" hidden="1" x14ac:dyDescent="0.25">
      <c r="A300" s="340"/>
      <c r="B300" s="340"/>
      <c r="C300" s="348"/>
      <c r="D300" s="348"/>
      <c r="E300" s="348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50"/>
      <c r="S300" s="350"/>
      <c r="T300" s="350"/>
      <c r="U300" s="350"/>
      <c r="V300" s="350"/>
      <c r="W300" s="350"/>
      <c r="X300" s="350"/>
      <c r="Y300" s="350"/>
      <c r="Z300" s="350"/>
      <c r="AA300" s="350"/>
      <c r="AB300" s="350"/>
      <c r="AC300" s="350"/>
      <c r="AD300" s="346"/>
      <c r="AE300" s="346"/>
      <c r="AF300" s="346"/>
      <c r="AG300" s="346"/>
      <c r="AH300" s="346"/>
      <c r="AI300" s="346"/>
      <c r="AJ300" s="346"/>
      <c r="AK300" s="346"/>
      <c r="AL300" s="346"/>
      <c r="AM300" s="346"/>
      <c r="AN300" s="351"/>
      <c r="AO300" s="351"/>
      <c r="AP300" s="351"/>
      <c r="AQ300" s="351"/>
      <c r="AR300" s="351"/>
      <c r="AS300" s="351"/>
      <c r="AT300" s="351"/>
      <c r="AU300" s="351"/>
      <c r="AV300" s="351"/>
      <c r="AW300" s="351"/>
      <c r="AX300" s="351"/>
      <c r="AY300" s="351"/>
      <c r="AZ300" s="352"/>
      <c r="BA300" s="352"/>
      <c r="BB300" s="352"/>
      <c r="BC300" s="352"/>
      <c r="BD300" s="352"/>
      <c r="BE300" s="352"/>
      <c r="BF300" s="352"/>
      <c r="BG300" s="352"/>
      <c r="BH300" s="352"/>
      <c r="BI300" s="352"/>
      <c r="BJ300" s="352"/>
      <c r="BK300" s="352"/>
      <c r="BL300" s="352"/>
      <c r="BM300" s="352"/>
      <c r="BN300" s="352"/>
      <c r="BO300" s="352"/>
      <c r="BP300" s="340"/>
    </row>
    <row r="301" spans="1:68" hidden="1" x14ac:dyDescent="0.25">
      <c r="A301" s="340"/>
      <c r="B301" s="340"/>
      <c r="C301" s="348"/>
      <c r="D301" s="348"/>
      <c r="E301" s="348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50"/>
      <c r="S301" s="350"/>
      <c r="T301" s="350"/>
      <c r="U301" s="350"/>
      <c r="V301" s="350"/>
      <c r="W301" s="350"/>
      <c r="X301" s="350"/>
      <c r="Y301" s="350"/>
      <c r="Z301" s="350"/>
      <c r="AA301" s="350"/>
      <c r="AB301" s="350"/>
      <c r="AC301" s="350"/>
      <c r="AD301" s="346"/>
      <c r="AE301" s="346"/>
      <c r="AF301" s="346"/>
      <c r="AG301" s="346"/>
      <c r="AH301" s="346"/>
      <c r="AI301" s="346"/>
      <c r="AJ301" s="346"/>
      <c r="AK301" s="346"/>
      <c r="AL301" s="346"/>
      <c r="AM301" s="346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2"/>
      <c r="BA301" s="352"/>
      <c r="BB301" s="352"/>
      <c r="BC301" s="352"/>
      <c r="BD301" s="352"/>
      <c r="BE301" s="352"/>
      <c r="BF301" s="352"/>
      <c r="BG301" s="352"/>
      <c r="BH301" s="352"/>
      <c r="BI301" s="352"/>
      <c r="BJ301" s="352"/>
      <c r="BK301" s="352"/>
      <c r="BL301" s="352"/>
      <c r="BM301" s="352"/>
      <c r="BN301" s="352"/>
      <c r="BO301" s="352"/>
      <c r="BP301" s="340"/>
    </row>
    <row r="302" spans="1:68" hidden="1" x14ac:dyDescent="0.25">
      <c r="A302" s="340"/>
      <c r="B302" s="340"/>
      <c r="C302" s="348"/>
      <c r="D302" s="348"/>
      <c r="E302" s="348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46"/>
      <c r="AE302" s="346"/>
      <c r="AF302" s="346"/>
      <c r="AG302" s="346"/>
      <c r="AH302" s="346"/>
      <c r="AI302" s="346"/>
      <c r="AJ302" s="346"/>
      <c r="AK302" s="346"/>
      <c r="AL302" s="346"/>
      <c r="AM302" s="346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2"/>
      <c r="BA302" s="352"/>
      <c r="BB302" s="352"/>
      <c r="BC302" s="352"/>
      <c r="BD302" s="352"/>
      <c r="BE302" s="352"/>
      <c r="BF302" s="352"/>
      <c r="BG302" s="352"/>
      <c r="BH302" s="352"/>
      <c r="BI302" s="352"/>
      <c r="BJ302" s="352"/>
      <c r="BK302" s="352"/>
      <c r="BL302" s="352"/>
      <c r="BM302" s="352"/>
      <c r="BN302" s="352"/>
      <c r="BO302" s="352"/>
      <c r="BP302" s="340"/>
    </row>
    <row r="303" spans="1:68" hidden="1" x14ac:dyDescent="0.25">
      <c r="A303" s="340"/>
      <c r="B303" s="340"/>
      <c r="C303" s="348"/>
      <c r="D303" s="348"/>
      <c r="E303" s="348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50"/>
      <c r="S303" s="350"/>
      <c r="T303" s="350"/>
      <c r="U303" s="350"/>
      <c r="V303" s="350"/>
      <c r="W303" s="350"/>
      <c r="X303" s="350"/>
      <c r="Y303" s="350"/>
      <c r="Z303" s="350"/>
      <c r="AA303" s="350"/>
      <c r="AB303" s="350"/>
      <c r="AC303" s="350"/>
      <c r="AD303" s="346"/>
      <c r="AE303" s="346"/>
      <c r="AF303" s="346"/>
      <c r="AG303" s="346"/>
      <c r="AH303" s="346"/>
      <c r="AI303" s="346"/>
      <c r="AJ303" s="346"/>
      <c r="AK303" s="346"/>
      <c r="AL303" s="346"/>
      <c r="AM303" s="346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40"/>
    </row>
    <row r="304" spans="1:68" hidden="1" x14ac:dyDescent="0.25">
      <c r="A304" s="340"/>
      <c r="B304" s="340"/>
      <c r="C304" s="348"/>
      <c r="D304" s="348"/>
      <c r="E304" s="348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50"/>
      <c r="S304" s="350"/>
      <c r="T304" s="350"/>
      <c r="U304" s="350"/>
      <c r="V304" s="350"/>
      <c r="W304" s="350"/>
      <c r="X304" s="350"/>
      <c r="Y304" s="350"/>
      <c r="Z304" s="350"/>
      <c r="AA304" s="350"/>
      <c r="AB304" s="350"/>
      <c r="AC304" s="350"/>
      <c r="AD304" s="346"/>
      <c r="AE304" s="346"/>
      <c r="AF304" s="346"/>
      <c r="AG304" s="346"/>
      <c r="AH304" s="346"/>
      <c r="AI304" s="346"/>
      <c r="AJ304" s="346"/>
      <c r="AK304" s="346"/>
      <c r="AL304" s="346"/>
      <c r="AM304" s="346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1"/>
      <c r="AX304" s="351"/>
      <c r="AY304" s="351"/>
      <c r="AZ304" s="352"/>
      <c r="BA304" s="352"/>
      <c r="BB304" s="352"/>
      <c r="BC304" s="352"/>
      <c r="BD304" s="352"/>
      <c r="BE304" s="352"/>
      <c r="BF304" s="352"/>
      <c r="BG304" s="352"/>
      <c r="BH304" s="352"/>
      <c r="BI304" s="352"/>
      <c r="BJ304" s="352"/>
      <c r="BK304" s="352"/>
      <c r="BL304" s="352"/>
      <c r="BM304" s="352"/>
      <c r="BN304" s="352"/>
      <c r="BO304" s="352"/>
      <c r="BP304" s="340"/>
    </row>
    <row r="305" spans="1:68" hidden="1" x14ac:dyDescent="0.25">
      <c r="A305" s="340"/>
      <c r="B305" s="340"/>
      <c r="C305" s="348"/>
      <c r="D305" s="348"/>
      <c r="E305" s="348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50"/>
      <c r="S305" s="350"/>
      <c r="T305" s="350"/>
      <c r="U305" s="350"/>
      <c r="V305" s="350"/>
      <c r="W305" s="350"/>
      <c r="X305" s="350"/>
      <c r="Y305" s="350"/>
      <c r="Z305" s="350"/>
      <c r="AA305" s="350"/>
      <c r="AB305" s="350"/>
      <c r="AC305" s="350"/>
      <c r="AD305" s="346"/>
      <c r="AE305" s="346"/>
      <c r="AF305" s="346"/>
      <c r="AG305" s="346"/>
      <c r="AH305" s="346"/>
      <c r="AI305" s="346"/>
      <c r="AJ305" s="346"/>
      <c r="AK305" s="346"/>
      <c r="AL305" s="346"/>
      <c r="AM305" s="346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  <c r="BL305" s="352"/>
      <c r="BM305" s="352"/>
      <c r="BN305" s="352"/>
      <c r="BO305" s="352"/>
      <c r="BP305" s="340"/>
    </row>
    <row r="306" spans="1:68" hidden="1" x14ac:dyDescent="0.25">
      <c r="A306" s="340"/>
      <c r="B306" s="340"/>
      <c r="C306" s="348"/>
      <c r="D306" s="348"/>
      <c r="E306" s="348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46"/>
      <c r="AE306" s="346"/>
      <c r="AF306" s="346"/>
      <c r="AG306" s="346"/>
      <c r="AH306" s="346"/>
      <c r="AI306" s="346"/>
      <c r="AJ306" s="346"/>
      <c r="AK306" s="346"/>
      <c r="AL306" s="346"/>
      <c r="AM306" s="346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2"/>
      <c r="BA306" s="352"/>
      <c r="BB306" s="352"/>
      <c r="BC306" s="352"/>
      <c r="BD306" s="352"/>
      <c r="BE306" s="352"/>
      <c r="BF306" s="352"/>
      <c r="BG306" s="352"/>
      <c r="BH306" s="352"/>
      <c r="BI306" s="352"/>
      <c r="BJ306" s="352"/>
      <c r="BK306" s="352"/>
      <c r="BL306" s="352"/>
      <c r="BM306" s="352"/>
      <c r="BN306" s="352"/>
      <c r="BO306" s="352"/>
      <c r="BP306" s="340"/>
    </row>
    <row r="307" spans="1:68" hidden="1" x14ac:dyDescent="0.25">
      <c r="A307" s="340"/>
      <c r="B307" s="340"/>
      <c r="C307" s="348"/>
      <c r="D307" s="348"/>
      <c r="E307" s="348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50"/>
      <c r="S307" s="350"/>
      <c r="T307" s="350"/>
      <c r="U307" s="350"/>
      <c r="V307" s="350"/>
      <c r="W307" s="350"/>
      <c r="X307" s="350"/>
      <c r="Y307" s="350"/>
      <c r="Z307" s="350"/>
      <c r="AA307" s="350"/>
      <c r="AB307" s="350"/>
      <c r="AC307" s="350"/>
      <c r="AD307" s="346"/>
      <c r="AE307" s="346"/>
      <c r="AF307" s="346"/>
      <c r="AG307" s="346"/>
      <c r="AH307" s="346"/>
      <c r="AI307" s="346"/>
      <c r="AJ307" s="346"/>
      <c r="AK307" s="346"/>
      <c r="AL307" s="346"/>
      <c r="AM307" s="346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40"/>
    </row>
    <row r="308" spans="1:68" hidden="1" x14ac:dyDescent="0.25">
      <c r="A308" s="340"/>
      <c r="B308" s="340"/>
      <c r="C308" s="348"/>
      <c r="D308" s="348"/>
      <c r="E308" s="348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0"/>
      <c r="AB308" s="350"/>
      <c r="AC308" s="350"/>
      <c r="AD308" s="346"/>
      <c r="AE308" s="346"/>
      <c r="AF308" s="346"/>
      <c r="AG308" s="346"/>
      <c r="AH308" s="346"/>
      <c r="AI308" s="346"/>
      <c r="AJ308" s="346"/>
      <c r="AK308" s="346"/>
      <c r="AL308" s="346"/>
      <c r="AM308" s="346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2"/>
      <c r="BN308" s="352"/>
      <c r="BO308" s="352"/>
      <c r="BP308" s="340"/>
    </row>
    <row r="309" spans="1:68" hidden="1" x14ac:dyDescent="0.25">
      <c r="A309" s="340"/>
      <c r="B309" s="340"/>
      <c r="C309" s="348"/>
      <c r="D309" s="348"/>
      <c r="E309" s="348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50"/>
      <c r="S309" s="350"/>
      <c r="T309" s="350"/>
      <c r="U309" s="350"/>
      <c r="V309" s="350"/>
      <c r="W309" s="350"/>
      <c r="X309" s="350"/>
      <c r="Y309" s="350"/>
      <c r="Z309" s="350"/>
      <c r="AA309" s="350"/>
      <c r="AB309" s="350"/>
      <c r="AC309" s="350"/>
      <c r="AD309" s="346"/>
      <c r="AE309" s="346"/>
      <c r="AF309" s="346"/>
      <c r="AG309" s="346"/>
      <c r="AH309" s="346"/>
      <c r="AI309" s="346"/>
      <c r="AJ309" s="346"/>
      <c r="AK309" s="346"/>
      <c r="AL309" s="346"/>
      <c r="AM309" s="346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2"/>
      <c r="BN309" s="352"/>
      <c r="BO309" s="352"/>
      <c r="BP309" s="340"/>
    </row>
    <row r="310" spans="1:68" hidden="1" x14ac:dyDescent="0.25">
      <c r="A310" s="340"/>
      <c r="B310" s="340"/>
      <c r="C310" s="348"/>
      <c r="D310" s="348"/>
      <c r="E310" s="348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46"/>
      <c r="AE310" s="346"/>
      <c r="AF310" s="346"/>
      <c r="AG310" s="346"/>
      <c r="AH310" s="346"/>
      <c r="AI310" s="346"/>
      <c r="AJ310" s="346"/>
      <c r="AK310" s="346"/>
      <c r="AL310" s="346"/>
      <c r="AM310" s="346"/>
      <c r="AN310" s="351"/>
      <c r="AO310" s="351"/>
      <c r="AP310" s="351"/>
      <c r="AQ310" s="351"/>
      <c r="AR310" s="351"/>
      <c r="AS310" s="351"/>
      <c r="AT310" s="351"/>
      <c r="AU310" s="351"/>
      <c r="AV310" s="351"/>
      <c r="AW310" s="351"/>
      <c r="AX310" s="351"/>
      <c r="AY310" s="351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  <c r="BL310" s="352"/>
      <c r="BM310" s="352"/>
      <c r="BN310" s="352"/>
      <c r="BO310" s="352"/>
      <c r="BP310" s="340"/>
    </row>
    <row r="311" spans="1:68" hidden="1" x14ac:dyDescent="0.25">
      <c r="A311" s="340"/>
      <c r="B311" s="340"/>
      <c r="C311" s="348"/>
      <c r="D311" s="348"/>
      <c r="E311" s="348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50"/>
      <c r="S311" s="350"/>
      <c r="T311" s="350"/>
      <c r="U311" s="350"/>
      <c r="V311" s="350"/>
      <c r="W311" s="350"/>
      <c r="X311" s="350"/>
      <c r="Y311" s="350"/>
      <c r="Z311" s="350"/>
      <c r="AA311" s="350"/>
      <c r="AB311" s="350"/>
      <c r="AC311" s="350"/>
      <c r="AD311" s="346"/>
      <c r="AE311" s="346"/>
      <c r="AF311" s="346"/>
      <c r="AG311" s="346"/>
      <c r="AH311" s="346"/>
      <c r="AI311" s="346"/>
      <c r="AJ311" s="346"/>
      <c r="AK311" s="346"/>
      <c r="AL311" s="346"/>
      <c r="AM311" s="346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2"/>
      <c r="BA311" s="352"/>
      <c r="BB311" s="352"/>
      <c r="BC311" s="352"/>
      <c r="BD311" s="352"/>
      <c r="BE311" s="352"/>
      <c r="BF311" s="352"/>
      <c r="BG311" s="352"/>
      <c r="BH311" s="352"/>
      <c r="BI311" s="352"/>
      <c r="BJ311" s="352"/>
      <c r="BK311" s="352"/>
      <c r="BL311" s="352"/>
      <c r="BM311" s="352"/>
      <c r="BN311" s="352"/>
      <c r="BO311" s="352"/>
      <c r="BP311" s="340"/>
    </row>
    <row r="312" spans="1:68" hidden="1" x14ac:dyDescent="0.25">
      <c r="A312" s="340"/>
      <c r="B312" s="340"/>
      <c r="C312" s="348"/>
      <c r="D312" s="348"/>
      <c r="E312" s="348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50"/>
      <c r="S312" s="350"/>
      <c r="T312" s="350"/>
      <c r="U312" s="350"/>
      <c r="V312" s="350"/>
      <c r="W312" s="350"/>
      <c r="X312" s="350"/>
      <c r="Y312" s="350"/>
      <c r="Z312" s="350"/>
      <c r="AA312" s="350"/>
      <c r="AB312" s="350"/>
      <c r="AC312" s="350"/>
      <c r="AD312" s="346"/>
      <c r="AE312" s="346"/>
      <c r="AF312" s="346"/>
      <c r="AG312" s="346"/>
      <c r="AH312" s="346"/>
      <c r="AI312" s="346"/>
      <c r="AJ312" s="346"/>
      <c r="AK312" s="346"/>
      <c r="AL312" s="346"/>
      <c r="AM312" s="346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1"/>
      <c r="AY312" s="351"/>
      <c r="AZ312" s="352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  <c r="BL312" s="352"/>
      <c r="BM312" s="352"/>
      <c r="BN312" s="352"/>
      <c r="BO312" s="352"/>
      <c r="BP312" s="340"/>
    </row>
    <row r="313" spans="1:68" hidden="1" x14ac:dyDescent="0.25">
      <c r="A313" s="340"/>
      <c r="B313" s="340"/>
      <c r="C313" s="348"/>
      <c r="D313" s="348"/>
      <c r="E313" s="348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50"/>
      <c r="S313" s="350"/>
      <c r="T313" s="350"/>
      <c r="U313" s="350"/>
      <c r="V313" s="350"/>
      <c r="W313" s="350"/>
      <c r="X313" s="350"/>
      <c r="Y313" s="350"/>
      <c r="Z313" s="350"/>
      <c r="AA313" s="350"/>
      <c r="AB313" s="350"/>
      <c r="AC313" s="350"/>
      <c r="AD313" s="346"/>
      <c r="AE313" s="346"/>
      <c r="AF313" s="346"/>
      <c r="AG313" s="346"/>
      <c r="AH313" s="346"/>
      <c r="AI313" s="346"/>
      <c r="AJ313" s="346"/>
      <c r="AK313" s="346"/>
      <c r="AL313" s="346"/>
      <c r="AM313" s="346"/>
      <c r="AN313" s="351"/>
      <c r="AO313" s="351"/>
      <c r="AP313" s="351"/>
      <c r="AQ313" s="351"/>
      <c r="AR313" s="351"/>
      <c r="AS313" s="351"/>
      <c r="AT313" s="351"/>
      <c r="AU313" s="351"/>
      <c r="AV313" s="351"/>
      <c r="AW313" s="351"/>
      <c r="AX313" s="351"/>
      <c r="AY313" s="351"/>
      <c r="AZ313" s="352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  <c r="BL313" s="352"/>
      <c r="BM313" s="352"/>
      <c r="BN313" s="352"/>
      <c r="BO313" s="352"/>
      <c r="BP313" s="340"/>
    </row>
    <row r="314" spans="1:68" hidden="1" x14ac:dyDescent="0.25">
      <c r="A314" s="340"/>
      <c r="B314" s="340"/>
      <c r="C314" s="348"/>
      <c r="D314" s="348"/>
      <c r="E314" s="348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46"/>
      <c r="AE314" s="346"/>
      <c r="AF314" s="346"/>
      <c r="AG314" s="346"/>
      <c r="AH314" s="346"/>
      <c r="AI314" s="346"/>
      <c r="AJ314" s="346"/>
      <c r="AK314" s="346"/>
      <c r="AL314" s="346"/>
      <c r="AM314" s="346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2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  <c r="BL314" s="352"/>
      <c r="BM314" s="352"/>
      <c r="BN314" s="352"/>
      <c r="BO314" s="352"/>
      <c r="BP314" s="340"/>
    </row>
    <row r="315" spans="1:68" hidden="1" x14ac:dyDescent="0.25">
      <c r="A315" s="340"/>
      <c r="B315" s="340"/>
      <c r="C315" s="348"/>
      <c r="D315" s="348"/>
      <c r="E315" s="348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50"/>
      <c r="S315" s="350"/>
      <c r="T315" s="350"/>
      <c r="U315" s="350"/>
      <c r="V315" s="350"/>
      <c r="W315" s="350"/>
      <c r="X315" s="350"/>
      <c r="Y315" s="350"/>
      <c r="Z315" s="350"/>
      <c r="AA315" s="350"/>
      <c r="AB315" s="350"/>
      <c r="AC315" s="350"/>
      <c r="AD315" s="346"/>
      <c r="AE315" s="346"/>
      <c r="AF315" s="346"/>
      <c r="AG315" s="346"/>
      <c r="AH315" s="346"/>
      <c r="AI315" s="346"/>
      <c r="AJ315" s="346"/>
      <c r="AK315" s="346"/>
      <c r="AL315" s="346"/>
      <c r="AM315" s="346"/>
      <c r="AN315" s="351"/>
      <c r="AO315" s="351"/>
      <c r="AP315" s="351"/>
      <c r="AQ315" s="351"/>
      <c r="AR315" s="351"/>
      <c r="AS315" s="351"/>
      <c r="AT315" s="351"/>
      <c r="AU315" s="351"/>
      <c r="AV315" s="351"/>
      <c r="AW315" s="351"/>
      <c r="AX315" s="351"/>
      <c r="AY315" s="351"/>
      <c r="AZ315" s="352"/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  <c r="BL315" s="352"/>
      <c r="BM315" s="352"/>
      <c r="BN315" s="352"/>
      <c r="BO315" s="352"/>
      <c r="BP315" s="340"/>
    </row>
    <row r="316" spans="1:68" hidden="1" x14ac:dyDescent="0.25">
      <c r="A316" s="340"/>
      <c r="B316" s="340"/>
      <c r="C316" s="348"/>
      <c r="D316" s="348"/>
      <c r="E316" s="348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50"/>
      <c r="S316" s="350"/>
      <c r="T316" s="350"/>
      <c r="U316" s="350"/>
      <c r="V316" s="350"/>
      <c r="W316" s="350"/>
      <c r="X316" s="350"/>
      <c r="Y316" s="350"/>
      <c r="Z316" s="350"/>
      <c r="AA316" s="350"/>
      <c r="AB316" s="350"/>
      <c r="AC316" s="350"/>
      <c r="AD316" s="346"/>
      <c r="AE316" s="346"/>
      <c r="AF316" s="346"/>
      <c r="AG316" s="346"/>
      <c r="AH316" s="346"/>
      <c r="AI316" s="346"/>
      <c r="AJ316" s="346"/>
      <c r="AK316" s="346"/>
      <c r="AL316" s="346"/>
      <c r="AM316" s="346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1"/>
      <c r="AX316" s="351"/>
      <c r="AY316" s="351"/>
      <c r="AZ316" s="352"/>
      <c r="BA316" s="352"/>
      <c r="BB316" s="352"/>
      <c r="BC316" s="352"/>
      <c r="BD316" s="352"/>
      <c r="BE316" s="352"/>
      <c r="BF316" s="352"/>
      <c r="BG316" s="352"/>
      <c r="BH316" s="352"/>
      <c r="BI316" s="352"/>
      <c r="BJ316" s="352"/>
      <c r="BK316" s="352"/>
      <c r="BL316" s="352"/>
      <c r="BM316" s="352"/>
      <c r="BN316" s="352"/>
      <c r="BO316" s="352"/>
      <c r="BP316" s="340"/>
    </row>
    <row r="317" spans="1:68" hidden="1" x14ac:dyDescent="0.25">
      <c r="A317" s="340"/>
      <c r="B317" s="340"/>
      <c r="C317" s="348"/>
      <c r="D317" s="348"/>
      <c r="E317" s="348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50"/>
      <c r="S317" s="350"/>
      <c r="T317" s="350"/>
      <c r="U317" s="350"/>
      <c r="V317" s="350"/>
      <c r="W317" s="350"/>
      <c r="X317" s="350"/>
      <c r="Y317" s="350"/>
      <c r="Z317" s="350"/>
      <c r="AA317" s="350"/>
      <c r="AB317" s="350"/>
      <c r="AC317" s="350"/>
      <c r="AD317" s="346"/>
      <c r="AE317" s="346"/>
      <c r="AF317" s="346"/>
      <c r="AG317" s="346"/>
      <c r="AH317" s="346"/>
      <c r="AI317" s="346"/>
      <c r="AJ317" s="346"/>
      <c r="AK317" s="346"/>
      <c r="AL317" s="346"/>
      <c r="AM317" s="346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2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  <c r="BL317" s="352"/>
      <c r="BM317" s="352"/>
      <c r="BN317" s="352"/>
      <c r="BO317" s="352"/>
      <c r="BP317" s="340"/>
    </row>
    <row r="318" spans="1:68" hidden="1" x14ac:dyDescent="0.25">
      <c r="A318" s="340"/>
      <c r="B318" s="340"/>
      <c r="C318" s="348"/>
      <c r="D318" s="348"/>
      <c r="E318" s="348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46"/>
      <c r="AE318" s="346"/>
      <c r="AF318" s="346"/>
      <c r="AG318" s="346"/>
      <c r="AH318" s="346"/>
      <c r="AI318" s="346"/>
      <c r="AJ318" s="346"/>
      <c r="AK318" s="346"/>
      <c r="AL318" s="346"/>
      <c r="AM318" s="346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2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  <c r="BL318" s="352"/>
      <c r="BM318" s="352"/>
      <c r="BN318" s="352"/>
      <c r="BO318" s="352"/>
      <c r="BP318" s="340"/>
    </row>
    <row r="319" spans="1:68" hidden="1" x14ac:dyDescent="0.25">
      <c r="A319" s="340"/>
      <c r="B319" s="340"/>
      <c r="C319" s="348"/>
      <c r="D319" s="348"/>
      <c r="E319" s="348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50"/>
      <c r="S319" s="350"/>
      <c r="T319" s="350"/>
      <c r="U319" s="350"/>
      <c r="V319" s="350"/>
      <c r="W319" s="350"/>
      <c r="X319" s="350"/>
      <c r="Y319" s="350"/>
      <c r="Z319" s="350"/>
      <c r="AA319" s="350"/>
      <c r="AB319" s="350"/>
      <c r="AC319" s="350"/>
      <c r="AD319" s="346"/>
      <c r="AE319" s="346"/>
      <c r="AF319" s="346"/>
      <c r="AG319" s="346"/>
      <c r="AH319" s="346"/>
      <c r="AI319" s="346"/>
      <c r="AJ319" s="346"/>
      <c r="AK319" s="346"/>
      <c r="AL319" s="346"/>
      <c r="AM319" s="346"/>
      <c r="AN319" s="351"/>
      <c r="AO319" s="351"/>
      <c r="AP319" s="351"/>
      <c r="AQ319" s="351"/>
      <c r="AR319" s="351"/>
      <c r="AS319" s="351"/>
      <c r="AT319" s="351"/>
      <c r="AU319" s="351"/>
      <c r="AV319" s="351"/>
      <c r="AW319" s="351"/>
      <c r="AX319" s="351"/>
      <c r="AY319" s="351"/>
      <c r="AZ319" s="352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  <c r="BL319" s="352"/>
      <c r="BM319" s="352"/>
      <c r="BN319" s="352"/>
      <c r="BO319" s="352"/>
      <c r="BP319" s="340"/>
    </row>
    <row r="320" spans="1:68" hidden="1" x14ac:dyDescent="0.25">
      <c r="A320" s="340"/>
      <c r="B320" s="340"/>
      <c r="C320" s="348"/>
      <c r="D320" s="348"/>
      <c r="E320" s="348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50"/>
      <c r="S320" s="350"/>
      <c r="T320" s="350"/>
      <c r="U320" s="350"/>
      <c r="V320" s="350"/>
      <c r="W320" s="350"/>
      <c r="X320" s="350"/>
      <c r="Y320" s="350"/>
      <c r="Z320" s="350"/>
      <c r="AA320" s="350"/>
      <c r="AB320" s="350"/>
      <c r="AC320" s="350"/>
      <c r="AD320" s="346"/>
      <c r="AE320" s="346"/>
      <c r="AF320" s="346"/>
      <c r="AG320" s="346"/>
      <c r="AH320" s="346"/>
      <c r="AI320" s="346"/>
      <c r="AJ320" s="346"/>
      <c r="AK320" s="346"/>
      <c r="AL320" s="346"/>
      <c r="AM320" s="346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2"/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  <c r="BL320" s="352"/>
      <c r="BM320" s="352"/>
      <c r="BN320" s="352"/>
      <c r="BO320" s="352"/>
      <c r="BP320" s="340"/>
    </row>
    <row r="321" spans="1:68" hidden="1" x14ac:dyDescent="0.25">
      <c r="A321" s="340"/>
      <c r="B321" s="340"/>
      <c r="C321" s="348"/>
      <c r="D321" s="348"/>
      <c r="E321" s="348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50"/>
      <c r="AC321" s="350"/>
      <c r="AD321" s="346"/>
      <c r="AE321" s="346"/>
      <c r="AF321" s="346"/>
      <c r="AG321" s="346"/>
      <c r="AH321" s="346"/>
      <c r="AI321" s="346"/>
      <c r="AJ321" s="346"/>
      <c r="AK321" s="346"/>
      <c r="AL321" s="346"/>
      <c r="AM321" s="346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  <c r="BL321" s="352"/>
      <c r="BM321" s="352"/>
      <c r="BN321" s="352"/>
      <c r="BO321" s="352"/>
      <c r="BP321" s="340"/>
    </row>
    <row r="322" spans="1:68" hidden="1" x14ac:dyDescent="0.25">
      <c r="A322" s="340"/>
      <c r="B322" s="340"/>
      <c r="C322" s="348"/>
      <c r="D322" s="348"/>
      <c r="E322" s="348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46"/>
      <c r="AE322" s="346"/>
      <c r="AF322" s="346"/>
      <c r="AG322" s="346"/>
      <c r="AH322" s="346"/>
      <c r="AI322" s="346"/>
      <c r="AJ322" s="346"/>
      <c r="AK322" s="346"/>
      <c r="AL322" s="346"/>
      <c r="AM322" s="346"/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2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  <c r="BL322" s="352"/>
      <c r="BM322" s="352"/>
      <c r="BN322" s="352"/>
      <c r="BO322" s="352"/>
      <c r="BP322" s="340"/>
    </row>
    <row r="323" spans="1:68" hidden="1" x14ac:dyDescent="0.25">
      <c r="A323" s="340"/>
      <c r="B323" s="340"/>
      <c r="C323" s="348"/>
      <c r="D323" s="348"/>
      <c r="E323" s="348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50"/>
      <c r="S323" s="350"/>
      <c r="T323" s="350"/>
      <c r="U323" s="350"/>
      <c r="V323" s="350"/>
      <c r="W323" s="350"/>
      <c r="X323" s="350"/>
      <c r="Y323" s="350"/>
      <c r="Z323" s="350"/>
      <c r="AA323" s="350"/>
      <c r="AB323" s="350"/>
      <c r="AC323" s="350"/>
      <c r="AD323" s="346"/>
      <c r="AE323" s="346"/>
      <c r="AF323" s="346"/>
      <c r="AG323" s="346"/>
      <c r="AH323" s="346"/>
      <c r="AI323" s="346"/>
      <c r="AJ323" s="346"/>
      <c r="AK323" s="346"/>
      <c r="AL323" s="346"/>
      <c r="AM323" s="346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1"/>
      <c r="AX323" s="351"/>
      <c r="AY323" s="351"/>
      <c r="AZ323" s="352"/>
      <c r="BA323" s="352"/>
      <c r="BB323" s="352"/>
      <c r="BC323" s="352"/>
      <c r="BD323" s="352"/>
      <c r="BE323" s="352"/>
      <c r="BF323" s="352"/>
      <c r="BG323" s="352"/>
      <c r="BH323" s="352"/>
      <c r="BI323" s="352"/>
      <c r="BJ323" s="352"/>
      <c r="BK323" s="352"/>
      <c r="BL323" s="352"/>
      <c r="BM323" s="352"/>
      <c r="BN323" s="352"/>
      <c r="BO323" s="352"/>
      <c r="BP323" s="340"/>
    </row>
    <row r="324" spans="1:68" hidden="1" x14ac:dyDescent="0.25">
      <c r="A324" s="340"/>
      <c r="B324" s="340"/>
      <c r="C324" s="348"/>
      <c r="D324" s="348"/>
      <c r="E324" s="348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50"/>
      <c r="S324" s="350"/>
      <c r="T324" s="350"/>
      <c r="U324" s="350"/>
      <c r="V324" s="350"/>
      <c r="W324" s="350"/>
      <c r="X324" s="350"/>
      <c r="Y324" s="350"/>
      <c r="Z324" s="350"/>
      <c r="AA324" s="350"/>
      <c r="AB324" s="350"/>
      <c r="AC324" s="350"/>
      <c r="AD324" s="346"/>
      <c r="AE324" s="346"/>
      <c r="AF324" s="346"/>
      <c r="AG324" s="346"/>
      <c r="AH324" s="346"/>
      <c r="AI324" s="346"/>
      <c r="AJ324" s="346"/>
      <c r="AK324" s="346"/>
      <c r="AL324" s="346"/>
      <c r="AM324" s="346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1"/>
      <c r="AY324" s="351"/>
      <c r="AZ324" s="352"/>
      <c r="BA324" s="352"/>
      <c r="BB324" s="352"/>
      <c r="BC324" s="352"/>
      <c r="BD324" s="352"/>
      <c r="BE324" s="352"/>
      <c r="BF324" s="352"/>
      <c r="BG324" s="352"/>
      <c r="BH324" s="352"/>
      <c r="BI324" s="352"/>
      <c r="BJ324" s="352"/>
      <c r="BK324" s="352"/>
      <c r="BL324" s="352"/>
      <c r="BM324" s="352"/>
      <c r="BN324" s="352"/>
      <c r="BO324" s="352"/>
      <c r="BP324" s="340"/>
    </row>
    <row r="325" spans="1:68" hidden="1" x14ac:dyDescent="0.25">
      <c r="A325" s="340"/>
      <c r="B325" s="340"/>
      <c r="C325" s="348"/>
      <c r="D325" s="348"/>
      <c r="E325" s="348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50"/>
      <c r="S325" s="350"/>
      <c r="T325" s="350"/>
      <c r="U325" s="350"/>
      <c r="V325" s="350"/>
      <c r="W325" s="350"/>
      <c r="X325" s="350"/>
      <c r="Y325" s="350"/>
      <c r="Z325" s="350"/>
      <c r="AA325" s="350"/>
      <c r="AB325" s="350"/>
      <c r="AC325" s="350"/>
      <c r="AD325" s="346"/>
      <c r="AE325" s="346"/>
      <c r="AF325" s="346"/>
      <c r="AG325" s="346"/>
      <c r="AH325" s="346"/>
      <c r="AI325" s="346"/>
      <c r="AJ325" s="346"/>
      <c r="AK325" s="346"/>
      <c r="AL325" s="346"/>
      <c r="AM325" s="346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2"/>
      <c r="BA325" s="352"/>
      <c r="BB325" s="352"/>
      <c r="BC325" s="352"/>
      <c r="BD325" s="352"/>
      <c r="BE325" s="352"/>
      <c r="BF325" s="352"/>
      <c r="BG325" s="352"/>
      <c r="BH325" s="352"/>
      <c r="BI325" s="352"/>
      <c r="BJ325" s="352"/>
      <c r="BK325" s="352"/>
      <c r="BL325" s="352"/>
      <c r="BM325" s="352"/>
      <c r="BN325" s="352"/>
      <c r="BO325" s="352"/>
      <c r="BP325" s="340"/>
    </row>
    <row r="326" spans="1:68" hidden="1" x14ac:dyDescent="0.25">
      <c r="A326" s="340"/>
      <c r="B326" s="340"/>
      <c r="C326" s="348"/>
      <c r="D326" s="348"/>
      <c r="E326" s="348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46"/>
      <c r="AE326" s="346"/>
      <c r="AF326" s="346"/>
      <c r="AG326" s="346"/>
      <c r="AH326" s="346"/>
      <c r="AI326" s="346"/>
      <c r="AJ326" s="346"/>
      <c r="AK326" s="346"/>
      <c r="AL326" s="346"/>
      <c r="AM326" s="346"/>
      <c r="AN326" s="351"/>
      <c r="AO326" s="351"/>
      <c r="AP326" s="351"/>
      <c r="AQ326" s="351"/>
      <c r="AR326" s="351"/>
      <c r="AS326" s="351"/>
      <c r="AT326" s="351"/>
      <c r="AU326" s="351"/>
      <c r="AV326" s="351"/>
      <c r="AW326" s="351"/>
      <c r="AX326" s="351"/>
      <c r="AY326" s="351"/>
      <c r="AZ326" s="352"/>
      <c r="BA326" s="352"/>
      <c r="BB326" s="352"/>
      <c r="BC326" s="352"/>
      <c r="BD326" s="352"/>
      <c r="BE326" s="352"/>
      <c r="BF326" s="352"/>
      <c r="BG326" s="352"/>
      <c r="BH326" s="352"/>
      <c r="BI326" s="352"/>
      <c r="BJ326" s="352"/>
      <c r="BK326" s="352"/>
      <c r="BL326" s="352"/>
      <c r="BM326" s="352"/>
      <c r="BN326" s="352"/>
      <c r="BO326" s="352"/>
      <c r="BP326" s="340"/>
    </row>
    <row r="327" spans="1:68" hidden="1" x14ac:dyDescent="0.25">
      <c r="A327" s="340"/>
      <c r="B327" s="340"/>
      <c r="C327" s="348"/>
      <c r="D327" s="348"/>
      <c r="E327" s="348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50"/>
      <c r="S327" s="350"/>
      <c r="T327" s="350"/>
      <c r="U327" s="350"/>
      <c r="V327" s="350"/>
      <c r="W327" s="350"/>
      <c r="X327" s="350"/>
      <c r="Y327" s="350"/>
      <c r="Z327" s="350"/>
      <c r="AA327" s="350"/>
      <c r="AB327" s="350"/>
      <c r="AC327" s="350"/>
      <c r="AD327" s="346"/>
      <c r="AE327" s="346"/>
      <c r="AF327" s="346"/>
      <c r="AG327" s="346"/>
      <c r="AH327" s="346"/>
      <c r="AI327" s="346"/>
      <c r="AJ327" s="346"/>
      <c r="AK327" s="346"/>
      <c r="AL327" s="346"/>
      <c r="AM327" s="346"/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2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  <c r="BL327" s="352"/>
      <c r="BM327" s="352"/>
      <c r="BN327" s="352"/>
      <c r="BO327" s="352"/>
      <c r="BP327" s="340"/>
    </row>
    <row r="328" spans="1:68" hidden="1" x14ac:dyDescent="0.25">
      <c r="A328" s="340"/>
      <c r="B328" s="340"/>
      <c r="C328" s="348"/>
      <c r="D328" s="348"/>
      <c r="E328" s="348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50"/>
      <c r="S328" s="350"/>
      <c r="T328" s="350"/>
      <c r="U328" s="350"/>
      <c r="V328" s="350"/>
      <c r="W328" s="350"/>
      <c r="X328" s="350"/>
      <c r="Y328" s="350"/>
      <c r="Z328" s="350"/>
      <c r="AA328" s="350"/>
      <c r="AB328" s="350"/>
      <c r="AC328" s="350"/>
      <c r="AD328" s="346"/>
      <c r="AE328" s="346"/>
      <c r="AF328" s="346"/>
      <c r="AG328" s="346"/>
      <c r="AH328" s="346"/>
      <c r="AI328" s="346"/>
      <c r="AJ328" s="346"/>
      <c r="AK328" s="346"/>
      <c r="AL328" s="346"/>
      <c r="AM328" s="346"/>
      <c r="AN328" s="351"/>
      <c r="AO328" s="351"/>
      <c r="AP328" s="351"/>
      <c r="AQ328" s="351"/>
      <c r="AR328" s="351"/>
      <c r="AS328" s="351"/>
      <c r="AT328" s="351"/>
      <c r="AU328" s="351"/>
      <c r="AV328" s="351"/>
      <c r="AW328" s="351"/>
      <c r="AX328" s="351"/>
      <c r="AY328" s="351"/>
      <c r="AZ328" s="352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  <c r="BL328" s="352"/>
      <c r="BM328" s="352"/>
      <c r="BN328" s="352"/>
      <c r="BO328" s="352"/>
      <c r="BP328" s="340"/>
    </row>
    <row r="329" spans="1:68" hidden="1" x14ac:dyDescent="0.25">
      <c r="A329" s="340"/>
      <c r="B329" s="340"/>
      <c r="C329" s="348"/>
      <c r="D329" s="348"/>
      <c r="E329" s="348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50"/>
      <c r="S329" s="350"/>
      <c r="T329" s="350"/>
      <c r="U329" s="350"/>
      <c r="V329" s="350"/>
      <c r="W329" s="350"/>
      <c r="X329" s="350"/>
      <c r="Y329" s="350"/>
      <c r="Z329" s="350"/>
      <c r="AA329" s="350"/>
      <c r="AB329" s="350"/>
      <c r="AC329" s="350"/>
      <c r="AD329" s="346"/>
      <c r="AE329" s="346"/>
      <c r="AF329" s="346"/>
      <c r="AG329" s="346"/>
      <c r="AH329" s="346"/>
      <c r="AI329" s="346"/>
      <c r="AJ329" s="346"/>
      <c r="AK329" s="346"/>
      <c r="AL329" s="346"/>
      <c r="AM329" s="346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2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  <c r="BL329" s="352"/>
      <c r="BM329" s="352"/>
      <c r="BN329" s="352"/>
      <c r="BO329" s="352"/>
      <c r="BP329" s="340"/>
    </row>
    <row r="330" spans="1:68" hidden="1" x14ac:dyDescent="0.25">
      <c r="A330" s="340"/>
      <c r="B330" s="340"/>
      <c r="C330" s="348"/>
      <c r="D330" s="348"/>
      <c r="E330" s="348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46"/>
      <c r="AE330" s="346"/>
      <c r="AF330" s="346"/>
      <c r="AG330" s="346"/>
      <c r="AH330" s="346"/>
      <c r="AI330" s="346"/>
      <c r="AJ330" s="346"/>
      <c r="AK330" s="346"/>
      <c r="AL330" s="346"/>
      <c r="AM330" s="346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2"/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  <c r="BL330" s="352"/>
      <c r="BM330" s="352"/>
      <c r="BN330" s="352"/>
      <c r="BO330" s="352"/>
      <c r="BP330" s="340"/>
    </row>
    <row r="331" spans="1:68" hidden="1" x14ac:dyDescent="0.25">
      <c r="A331" s="340"/>
      <c r="B331" s="340"/>
      <c r="C331" s="348"/>
      <c r="D331" s="348"/>
      <c r="E331" s="348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50"/>
      <c r="S331" s="350"/>
      <c r="T331" s="350"/>
      <c r="U331" s="350"/>
      <c r="V331" s="350"/>
      <c r="W331" s="350"/>
      <c r="X331" s="350"/>
      <c r="Y331" s="350"/>
      <c r="Z331" s="350"/>
      <c r="AA331" s="350"/>
      <c r="AB331" s="350"/>
      <c r="AC331" s="350"/>
      <c r="AD331" s="346"/>
      <c r="AE331" s="346"/>
      <c r="AF331" s="346"/>
      <c r="AG331" s="346"/>
      <c r="AH331" s="346"/>
      <c r="AI331" s="346"/>
      <c r="AJ331" s="346"/>
      <c r="AK331" s="346"/>
      <c r="AL331" s="346"/>
      <c r="AM331" s="346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2"/>
      <c r="BA331" s="352"/>
      <c r="BB331" s="352"/>
      <c r="BC331" s="352"/>
      <c r="BD331" s="352"/>
      <c r="BE331" s="352"/>
      <c r="BF331" s="352"/>
      <c r="BG331" s="352"/>
      <c r="BH331" s="352"/>
      <c r="BI331" s="352"/>
      <c r="BJ331" s="352"/>
      <c r="BK331" s="352"/>
      <c r="BL331" s="352"/>
      <c r="BM331" s="352"/>
      <c r="BN331" s="352"/>
      <c r="BO331" s="352"/>
      <c r="BP331" s="340"/>
    </row>
    <row r="332" spans="1:68" hidden="1" x14ac:dyDescent="0.25">
      <c r="A332" s="340"/>
      <c r="B332" s="340"/>
      <c r="C332" s="348"/>
      <c r="D332" s="348"/>
      <c r="E332" s="348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50"/>
      <c r="S332" s="350"/>
      <c r="T332" s="350"/>
      <c r="U332" s="350"/>
      <c r="V332" s="350"/>
      <c r="W332" s="350"/>
      <c r="X332" s="350"/>
      <c r="Y332" s="350"/>
      <c r="Z332" s="350"/>
      <c r="AA332" s="350"/>
      <c r="AB332" s="350"/>
      <c r="AC332" s="350"/>
      <c r="AD332" s="346"/>
      <c r="AE332" s="346"/>
      <c r="AF332" s="346"/>
      <c r="AG332" s="346"/>
      <c r="AH332" s="346"/>
      <c r="AI332" s="346"/>
      <c r="AJ332" s="346"/>
      <c r="AK332" s="346"/>
      <c r="AL332" s="346"/>
      <c r="AM332" s="346"/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2"/>
      <c r="BA332" s="352"/>
      <c r="BB332" s="352"/>
      <c r="BC332" s="352"/>
      <c r="BD332" s="352"/>
      <c r="BE332" s="352"/>
      <c r="BF332" s="352"/>
      <c r="BG332" s="352"/>
      <c r="BH332" s="352"/>
      <c r="BI332" s="352"/>
      <c r="BJ332" s="352"/>
      <c r="BK332" s="352"/>
      <c r="BL332" s="352"/>
      <c r="BM332" s="352"/>
      <c r="BN332" s="352"/>
      <c r="BO332" s="352"/>
      <c r="BP332" s="340"/>
    </row>
    <row r="333" spans="1:68" hidden="1" x14ac:dyDescent="0.25">
      <c r="A333" s="340"/>
      <c r="B333" s="340"/>
      <c r="C333" s="348"/>
      <c r="D333" s="348"/>
      <c r="E333" s="348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50"/>
      <c r="S333" s="350"/>
      <c r="T333" s="350"/>
      <c r="U333" s="350"/>
      <c r="V333" s="350"/>
      <c r="W333" s="350"/>
      <c r="X333" s="350"/>
      <c r="Y333" s="350"/>
      <c r="Z333" s="350"/>
      <c r="AA333" s="350"/>
      <c r="AB333" s="350"/>
      <c r="AC333" s="350"/>
      <c r="AD333" s="346"/>
      <c r="AE333" s="346"/>
      <c r="AF333" s="346"/>
      <c r="AG333" s="346"/>
      <c r="AH333" s="346"/>
      <c r="AI333" s="346"/>
      <c r="AJ333" s="346"/>
      <c r="AK333" s="346"/>
      <c r="AL333" s="346"/>
      <c r="AM333" s="346"/>
      <c r="AN333" s="351"/>
      <c r="AO333" s="351"/>
      <c r="AP333" s="351"/>
      <c r="AQ333" s="351"/>
      <c r="AR333" s="351"/>
      <c r="AS333" s="351"/>
      <c r="AT333" s="351"/>
      <c r="AU333" s="351"/>
      <c r="AV333" s="351"/>
      <c r="AW333" s="351"/>
      <c r="AX333" s="351"/>
      <c r="AY333" s="351"/>
      <c r="AZ333" s="352"/>
      <c r="BA333" s="352"/>
      <c r="BB333" s="352"/>
      <c r="BC333" s="352"/>
      <c r="BD333" s="352"/>
      <c r="BE333" s="352"/>
      <c r="BF333" s="352"/>
      <c r="BG333" s="352"/>
      <c r="BH333" s="352"/>
      <c r="BI333" s="352"/>
      <c r="BJ333" s="352"/>
      <c r="BK333" s="352"/>
      <c r="BL333" s="352"/>
      <c r="BM333" s="352"/>
      <c r="BN333" s="352"/>
      <c r="BO333" s="352"/>
      <c r="BP333" s="340"/>
    </row>
    <row r="334" spans="1:68" hidden="1" x14ac:dyDescent="0.25">
      <c r="A334" s="340"/>
      <c r="B334" s="340"/>
      <c r="C334" s="348"/>
      <c r="D334" s="348"/>
      <c r="E334" s="348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46"/>
      <c r="AE334" s="346"/>
      <c r="AF334" s="346"/>
      <c r="AG334" s="346"/>
      <c r="AH334" s="346"/>
      <c r="AI334" s="346"/>
      <c r="AJ334" s="346"/>
      <c r="AK334" s="346"/>
      <c r="AL334" s="346"/>
      <c r="AM334" s="346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1"/>
      <c r="AY334" s="351"/>
      <c r="AZ334" s="352"/>
      <c r="BA334" s="352"/>
      <c r="BB334" s="352"/>
      <c r="BC334" s="352"/>
      <c r="BD334" s="352"/>
      <c r="BE334" s="352"/>
      <c r="BF334" s="352"/>
      <c r="BG334" s="352"/>
      <c r="BH334" s="352"/>
      <c r="BI334" s="352"/>
      <c r="BJ334" s="352"/>
      <c r="BK334" s="352"/>
      <c r="BL334" s="352"/>
      <c r="BM334" s="352"/>
      <c r="BN334" s="352"/>
      <c r="BO334" s="352"/>
      <c r="BP334" s="340"/>
    </row>
    <row r="335" spans="1:68" hidden="1" x14ac:dyDescent="0.25">
      <c r="A335" s="340"/>
      <c r="B335" s="340"/>
      <c r="C335" s="348"/>
      <c r="D335" s="348"/>
      <c r="E335" s="348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50"/>
      <c r="S335" s="350"/>
      <c r="T335" s="350"/>
      <c r="U335" s="350"/>
      <c r="V335" s="350"/>
      <c r="W335" s="350"/>
      <c r="X335" s="350"/>
      <c r="Y335" s="350"/>
      <c r="Z335" s="350"/>
      <c r="AA335" s="350"/>
      <c r="AB335" s="350"/>
      <c r="AC335" s="350"/>
      <c r="AD335" s="346"/>
      <c r="AE335" s="346"/>
      <c r="AF335" s="346"/>
      <c r="AG335" s="346"/>
      <c r="AH335" s="346"/>
      <c r="AI335" s="346"/>
      <c r="AJ335" s="346"/>
      <c r="AK335" s="346"/>
      <c r="AL335" s="346"/>
      <c r="AM335" s="346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2"/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  <c r="BL335" s="352"/>
      <c r="BM335" s="352"/>
      <c r="BN335" s="352"/>
      <c r="BO335" s="352"/>
      <c r="BP335" s="340"/>
    </row>
    <row r="336" spans="1:68" hidden="1" x14ac:dyDescent="0.25">
      <c r="A336" s="340"/>
      <c r="B336" s="340"/>
      <c r="C336" s="348"/>
      <c r="D336" s="348"/>
      <c r="E336" s="348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50"/>
      <c r="S336" s="350"/>
      <c r="T336" s="350"/>
      <c r="U336" s="350"/>
      <c r="V336" s="350"/>
      <c r="W336" s="350"/>
      <c r="X336" s="350"/>
      <c r="Y336" s="350"/>
      <c r="Z336" s="350"/>
      <c r="AA336" s="350"/>
      <c r="AB336" s="350"/>
      <c r="AC336" s="350"/>
      <c r="AD336" s="346"/>
      <c r="AE336" s="346"/>
      <c r="AF336" s="346"/>
      <c r="AG336" s="346"/>
      <c r="AH336" s="346"/>
      <c r="AI336" s="346"/>
      <c r="AJ336" s="346"/>
      <c r="AK336" s="346"/>
      <c r="AL336" s="346"/>
      <c r="AM336" s="346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2"/>
      <c r="BA336" s="352"/>
      <c r="BB336" s="352"/>
      <c r="BC336" s="352"/>
      <c r="BD336" s="352"/>
      <c r="BE336" s="352"/>
      <c r="BF336" s="352"/>
      <c r="BG336" s="352"/>
      <c r="BH336" s="352"/>
      <c r="BI336" s="352"/>
      <c r="BJ336" s="352"/>
      <c r="BK336" s="352"/>
      <c r="BL336" s="352"/>
      <c r="BM336" s="352"/>
      <c r="BN336" s="352"/>
      <c r="BO336" s="352"/>
      <c r="BP336" s="340"/>
    </row>
    <row r="337" spans="1:68" hidden="1" x14ac:dyDescent="0.25">
      <c r="A337" s="340"/>
      <c r="B337" s="340"/>
      <c r="C337" s="348"/>
      <c r="D337" s="348"/>
      <c r="E337" s="348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50"/>
      <c r="S337" s="350"/>
      <c r="T337" s="350"/>
      <c r="U337" s="350"/>
      <c r="V337" s="350"/>
      <c r="W337" s="350"/>
      <c r="X337" s="350"/>
      <c r="Y337" s="350"/>
      <c r="Z337" s="350"/>
      <c r="AA337" s="350"/>
      <c r="AB337" s="350"/>
      <c r="AC337" s="350"/>
      <c r="AD337" s="346"/>
      <c r="AE337" s="346"/>
      <c r="AF337" s="346"/>
      <c r="AG337" s="346"/>
      <c r="AH337" s="346"/>
      <c r="AI337" s="346"/>
      <c r="AJ337" s="346"/>
      <c r="AK337" s="346"/>
      <c r="AL337" s="346"/>
      <c r="AM337" s="346"/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2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  <c r="BL337" s="352"/>
      <c r="BM337" s="352"/>
      <c r="BN337" s="352"/>
      <c r="BO337" s="352"/>
      <c r="BP337" s="340"/>
    </row>
    <row r="338" spans="1:68" hidden="1" x14ac:dyDescent="0.25">
      <c r="A338" s="340"/>
      <c r="B338" s="340"/>
      <c r="C338" s="348"/>
      <c r="D338" s="348"/>
      <c r="E338" s="348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46"/>
      <c r="AE338" s="346"/>
      <c r="AF338" s="346"/>
      <c r="AG338" s="346"/>
      <c r="AH338" s="346"/>
      <c r="AI338" s="346"/>
      <c r="AJ338" s="346"/>
      <c r="AK338" s="346"/>
      <c r="AL338" s="346"/>
      <c r="AM338" s="346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2"/>
      <c r="BA338" s="352"/>
      <c r="BB338" s="352"/>
      <c r="BC338" s="352"/>
      <c r="BD338" s="352"/>
      <c r="BE338" s="352"/>
      <c r="BF338" s="352"/>
      <c r="BG338" s="352"/>
      <c r="BH338" s="352"/>
      <c r="BI338" s="352"/>
      <c r="BJ338" s="352"/>
      <c r="BK338" s="352"/>
      <c r="BL338" s="352"/>
      <c r="BM338" s="352"/>
      <c r="BN338" s="352"/>
      <c r="BO338" s="352"/>
      <c r="BP338" s="340"/>
    </row>
    <row r="339" spans="1:68" hidden="1" x14ac:dyDescent="0.25">
      <c r="A339" s="340"/>
      <c r="B339" s="340"/>
      <c r="C339" s="348"/>
      <c r="D339" s="348"/>
      <c r="E339" s="348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50"/>
      <c r="S339" s="350"/>
      <c r="T339" s="350"/>
      <c r="U339" s="350"/>
      <c r="V339" s="350"/>
      <c r="W339" s="350"/>
      <c r="X339" s="350"/>
      <c r="Y339" s="350"/>
      <c r="Z339" s="350"/>
      <c r="AA339" s="350"/>
      <c r="AB339" s="350"/>
      <c r="AC339" s="350"/>
      <c r="AD339" s="346"/>
      <c r="AE339" s="346"/>
      <c r="AF339" s="346"/>
      <c r="AG339" s="346"/>
      <c r="AH339" s="346"/>
      <c r="AI339" s="346"/>
      <c r="AJ339" s="346"/>
      <c r="AK339" s="346"/>
      <c r="AL339" s="346"/>
      <c r="AM339" s="346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2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  <c r="BL339" s="352"/>
      <c r="BM339" s="352"/>
      <c r="BN339" s="352"/>
      <c r="BO339" s="352"/>
      <c r="BP339" s="340"/>
    </row>
    <row r="340" spans="1:68" hidden="1" x14ac:dyDescent="0.25">
      <c r="A340" s="340"/>
      <c r="B340" s="340"/>
      <c r="C340" s="348"/>
      <c r="D340" s="348"/>
      <c r="E340" s="348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50"/>
      <c r="AC340" s="350"/>
      <c r="AD340" s="346"/>
      <c r="AE340" s="346"/>
      <c r="AF340" s="346"/>
      <c r="AG340" s="346"/>
      <c r="AH340" s="346"/>
      <c r="AI340" s="346"/>
      <c r="AJ340" s="346"/>
      <c r="AK340" s="346"/>
      <c r="AL340" s="346"/>
      <c r="AM340" s="346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2"/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  <c r="BL340" s="352"/>
      <c r="BM340" s="352"/>
      <c r="BN340" s="352"/>
      <c r="BO340" s="352"/>
      <c r="BP340" s="340"/>
    </row>
    <row r="341" spans="1:68" hidden="1" x14ac:dyDescent="0.25">
      <c r="A341" s="340"/>
      <c r="B341" s="340"/>
      <c r="C341" s="348"/>
      <c r="D341" s="348"/>
      <c r="E341" s="348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50"/>
      <c r="S341" s="350"/>
      <c r="T341" s="350"/>
      <c r="U341" s="350"/>
      <c r="V341" s="350"/>
      <c r="W341" s="350"/>
      <c r="X341" s="350"/>
      <c r="Y341" s="350"/>
      <c r="Z341" s="350"/>
      <c r="AA341" s="350"/>
      <c r="AB341" s="350"/>
      <c r="AC341" s="350"/>
      <c r="AD341" s="346"/>
      <c r="AE341" s="346"/>
      <c r="AF341" s="346"/>
      <c r="AG341" s="346"/>
      <c r="AH341" s="346"/>
      <c r="AI341" s="346"/>
      <c r="AJ341" s="346"/>
      <c r="AK341" s="346"/>
      <c r="AL341" s="346"/>
      <c r="AM341" s="346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2"/>
      <c r="BA341" s="352"/>
      <c r="BB341" s="352"/>
      <c r="BC341" s="352"/>
      <c r="BD341" s="352"/>
      <c r="BE341" s="352"/>
      <c r="BF341" s="352"/>
      <c r="BG341" s="352"/>
      <c r="BH341" s="352"/>
      <c r="BI341" s="352"/>
      <c r="BJ341" s="352"/>
      <c r="BK341" s="352"/>
      <c r="BL341" s="352"/>
      <c r="BM341" s="352"/>
      <c r="BN341" s="352"/>
      <c r="BO341" s="352"/>
      <c r="BP341" s="340"/>
    </row>
    <row r="342" spans="1:68" hidden="1" x14ac:dyDescent="0.25">
      <c r="A342" s="340"/>
      <c r="B342" s="340"/>
      <c r="C342" s="348"/>
      <c r="D342" s="348"/>
      <c r="E342" s="348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46"/>
      <c r="AE342" s="346"/>
      <c r="AF342" s="346"/>
      <c r="AG342" s="346"/>
      <c r="AH342" s="346"/>
      <c r="AI342" s="346"/>
      <c r="AJ342" s="346"/>
      <c r="AK342" s="346"/>
      <c r="AL342" s="346"/>
      <c r="AM342" s="346"/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2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  <c r="BL342" s="352"/>
      <c r="BM342" s="352"/>
      <c r="BN342" s="352"/>
      <c r="BO342" s="352"/>
      <c r="BP342" s="340"/>
    </row>
    <row r="343" spans="1:68" hidden="1" x14ac:dyDescent="0.25">
      <c r="A343" s="340"/>
      <c r="B343" s="340"/>
      <c r="C343" s="348"/>
      <c r="D343" s="348"/>
      <c r="E343" s="348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50"/>
      <c r="S343" s="350"/>
      <c r="T343" s="350"/>
      <c r="U343" s="350"/>
      <c r="V343" s="350"/>
      <c r="W343" s="350"/>
      <c r="X343" s="350"/>
      <c r="Y343" s="350"/>
      <c r="Z343" s="350"/>
      <c r="AA343" s="350"/>
      <c r="AB343" s="350"/>
      <c r="AC343" s="350"/>
      <c r="AD343" s="346"/>
      <c r="AE343" s="346"/>
      <c r="AF343" s="346"/>
      <c r="AG343" s="346"/>
      <c r="AH343" s="346"/>
      <c r="AI343" s="346"/>
      <c r="AJ343" s="346"/>
      <c r="AK343" s="346"/>
      <c r="AL343" s="346"/>
      <c r="AM343" s="346"/>
      <c r="AN343" s="351"/>
      <c r="AO343" s="351"/>
      <c r="AP343" s="351"/>
      <c r="AQ343" s="351"/>
      <c r="AR343" s="351"/>
      <c r="AS343" s="351"/>
      <c r="AT343" s="351"/>
      <c r="AU343" s="351"/>
      <c r="AV343" s="351"/>
      <c r="AW343" s="351"/>
      <c r="AX343" s="351"/>
      <c r="AY343" s="351"/>
      <c r="AZ343" s="352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  <c r="BL343" s="352"/>
      <c r="BM343" s="352"/>
      <c r="BN343" s="352"/>
      <c r="BO343" s="352"/>
      <c r="BP343" s="340"/>
    </row>
    <row r="344" spans="1:68" hidden="1" x14ac:dyDescent="0.25">
      <c r="A344" s="340"/>
      <c r="B344" s="340"/>
      <c r="C344" s="348"/>
      <c r="D344" s="348"/>
      <c r="E344" s="348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50"/>
      <c r="S344" s="350"/>
      <c r="T344" s="350"/>
      <c r="U344" s="350"/>
      <c r="V344" s="350"/>
      <c r="W344" s="350"/>
      <c r="X344" s="350"/>
      <c r="Y344" s="350"/>
      <c r="Z344" s="350"/>
      <c r="AA344" s="350"/>
      <c r="AB344" s="350"/>
      <c r="AC344" s="350"/>
      <c r="AD344" s="346"/>
      <c r="AE344" s="346"/>
      <c r="AF344" s="346"/>
      <c r="AG344" s="346"/>
      <c r="AH344" s="346"/>
      <c r="AI344" s="346"/>
      <c r="AJ344" s="346"/>
      <c r="AK344" s="346"/>
      <c r="AL344" s="346"/>
      <c r="AM344" s="346"/>
      <c r="AN344" s="351"/>
      <c r="AO344" s="351"/>
      <c r="AP344" s="351"/>
      <c r="AQ344" s="351"/>
      <c r="AR344" s="351"/>
      <c r="AS344" s="351"/>
      <c r="AT344" s="351"/>
      <c r="AU344" s="351"/>
      <c r="AV344" s="351"/>
      <c r="AW344" s="351"/>
      <c r="AX344" s="351"/>
      <c r="AY344" s="351"/>
      <c r="AZ344" s="352"/>
      <c r="BA344" s="352"/>
      <c r="BB344" s="352"/>
      <c r="BC344" s="352"/>
      <c r="BD344" s="352"/>
      <c r="BE344" s="352"/>
      <c r="BF344" s="352"/>
      <c r="BG344" s="352"/>
      <c r="BH344" s="352"/>
      <c r="BI344" s="352"/>
      <c r="BJ344" s="352"/>
      <c r="BK344" s="352"/>
      <c r="BL344" s="352"/>
      <c r="BM344" s="352"/>
      <c r="BN344" s="352"/>
      <c r="BO344" s="352"/>
      <c r="BP344" s="340"/>
    </row>
    <row r="345" spans="1:68" hidden="1" x14ac:dyDescent="0.25">
      <c r="A345" s="340"/>
      <c r="B345" s="340"/>
      <c r="C345" s="348"/>
      <c r="D345" s="348"/>
      <c r="E345" s="348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50"/>
      <c r="S345" s="350"/>
      <c r="T345" s="350"/>
      <c r="U345" s="350"/>
      <c r="V345" s="350"/>
      <c r="W345" s="350"/>
      <c r="X345" s="350"/>
      <c r="Y345" s="350"/>
      <c r="Z345" s="350"/>
      <c r="AA345" s="350"/>
      <c r="AB345" s="350"/>
      <c r="AC345" s="350"/>
      <c r="AD345" s="346"/>
      <c r="AE345" s="346"/>
      <c r="AF345" s="346"/>
      <c r="AG345" s="346"/>
      <c r="AH345" s="346"/>
      <c r="AI345" s="346"/>
      <c r="AJ345" s="346"/>
      <c r="AK345" s="346"/>
      <c r="AL345" s="346"/>
      <c r="AM345" s="346"/>
      <c r="AN345" s="351"/>
      <c r="AO345" s="351"/>
      <c r="AP345" s="351"/>
      <c r="AQ345" s="351"/>
      <c r="AR345" s="351"/>
      <c r="AS345" s="351"/>
      <c r="AT345" s="351"/>
      <c r="AU345" s="351"/>
      <c r="AV345" s="351"/>
      <c r="AW345" s="351"/>
      <c r="AX345" s="351"/>
      <c r="AY345" s="351"/>
      <c r="AZ345" s="352"/>
      <c r="BA345" s="352"/>
      <c r="BB345" s="352"/>
      <c r="BC345" s="352"/>
      <c r="BD345" s="352"/>
      <c r="BE345" s="352"/>
      <c r="BF345" s="352"/>
      <c r="BG345" s="352"/>
      <c r="BH345" s="352"/>
      <c r="BI345" s="352"/>
      <c r="BJ345" s="352"/>
      <c r="BK345" s="352"/>
      <c r="BL345" s="352"/>
      <c r="BM345" s="352"/>
      <c r="BN345" s="352"/>
      <c r="BO345" s="352"/>
      <c r="BP345" s="340"/>
    </row>
    <row r="346" spans="1:68" hidden="1" x14ac:dyDescent="0.25">
      <c r="A346" s="340"/>
      <c r="B346" s="340"/>
      <c r="C346" s="348"/>
      <c r="D346" s="348"/>
      <c r="E346" s="348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46"/>
      <c r="AE346" s="346"/>
      <c r="AF346" s="346"/>
      <c r="AG346" s="346"/>
      <c r="AH346" s="346"/>
      <c r="AI346" s="346"/>
      <c r="AJ346" s="346"/>
      <c r="AK346" s="346"/>
      <c r="AL346" s="346"/>
      <c r="AM346" s="346"/>
      <c r="AN346" s="351"/>
      <c r="AO346" s="351"/>
      <c r="AP346" s="351"/>
      <c r="AQ346" s="351"/>
      <c r="AR346" s="351"/>
      <c r="AS346" s="351"/>
      <c r="AT346" s="351"/>
      <c r="AU346" s="351"/>
      <c r="AV346" s="351"/>
      <c r="AW346" s="351"/>
      <c r="AX346" s="351"/>
      <c r="AY346" s="351"/>
      <c r="AZ346" s="352"/>
      <c r="BA346" s="352"/>
      <c r="BB346" s="352"/>
      <c r="BC346" s="352"/>
      <c r="BD346" s="352"/>
      <c r="BE346" s="352"/>
      <c r="BF346" s="352"/>
      <c r="BG346" s="352"/>
      <c r="BH346" s="352"/>
      <c r="BI346" s="352"/>
      <c r="BJ346" s="352"/>
      <c r="BK346" s="352"/>
      <c r="BL346" s="352"/>
      <c r="BM346" s="352"/>
      <c r="BN346" s="352"/>
      <c r="BO346" s="352"/>
      <c r="BP346" s="340"/>
    </row>
    <row r="347" spans="1:68" hidden="1" x14ac:dyDescent="0.25">
      <c r="A347" s="340"/>
      <c r="B347" s="340"/>
      <c r="C347" s="348"/>
      <c r="D347" s="348"/>
      <c r="E347" s="348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50"/>
      <c r="S347" s="350"/>
      <c r="T347" s="350"/>
      <c r="U347" s="350"/>
      <c r="V347" s="350"/>
      <c r="W347" s="350"/>
      <c r="X347" s="350"/>
      <c r="Y347" s="350"/>
      <c r="Z347" s="350"/>
      <c r="AA347" s="350"/>
      <c r="AB347" s="350"/>
      <c r="AC347" s="350"/>
      <c r="AD347" s="346"/>
      <c r="AE347" s="346"/>
      <c r="AF347" s="346"/>
      <c r="AG347" s="346"/>
      <c r="AH347" s="346"/>
      <c r="AI347" s="346"/>
      <c r="AJ347" s="346"/>
      <c r="AK347" s="346"/>
      <c r="AL347" s="346"/>
      <c r="AM347" s="346"/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2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  <c r="BL347" s="352"/>
      <c r="BM347" s="352"/>
      <c r="BN347" s="352"/>
      <c r="BO347" s="352"/>
      <c r="BP347" s="340"/>
    </row>
    <row r="348" spans="1:68" hidden="1" x14ac:dyDescent="0.25">
      <c r="A348" s="340"/>
      <c r="B348" s="340"/>
      <c r="C348" s="348"/>
      <c r="D348" s="348"/>
      <c r="E348" s="348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50"/>
      <c r="S348" s="350"/>
      <c r="T348" s="350"/>
      <c r="U348" s="350"/>
      <c r="V348" s="350"/>
      <c r="W348" s="350"/>
      <c r="X348" s="350"/>
      <c r="Y348" s="350"/>
      <c r="Z348" s="350"/>
      <c r="AA348" s="350"/>
      <c r="AB348" s="350"/>
      <c r="AC348" s="350"/>
      <c r="AD348" s="346"/>
      <c r="AE348" s="346"/>
      <c r="AF348" s="346"/>
      <c r="AG348" s="346"/>
      <c r="AH348" s="346"/>
      <c r="AI348" s="346"/>
      <c r="AJ348" s="346"/>
      <c r="AK348" s="346"/>
      <c r="AL348" s="346"/>
      <c r="AM348" s="346"/>
      <c r="AN348" s="351"/>
      <c r="AO348" s="351"/>
      <c r="AP348" s="351"/>
      <c r="AQ348" s="351"/>
      <c r="AR348" s="351"/>
      <c r="AS348" s="351"/>
      <c r="AT348" s="351"/>
      <c r="AU348" s="351"/>
      <c r="AV348" s="351"/>
      <c r="AW348" s="351"/>
      <c r="AX348" s="351"/>
      <c r="AY348" s="351"/>
      <c r="AZ348" s="352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  <c r="BL348" s="352"/>
      <c r="BM348" s="352"/>
      <c r="BN348" s="352"/>
      <c r="BO348" s="352"/>
      <c r="BP348" s="340"/>
    </row>
    <row r="349" spans="1:68" hidden="1" x14ac:dyDescent="0.25">
      <c r="A349" s="340"/>
      <c r="B349" s="340"/>
      <c r="C349" s="348"/>
      <c r="D349" s="348"/>
      <c r="E349" s="348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46"/>
      <c r="AE349" s="346"/>
      <c r="AF349" s="346"/>
      <c r="AG349" s="346"/>
      <c r="AH349" s="346"/>
      <c r="AI349" s="346"/>
      <c r="AJ349" s="346"/>
      <c r="AK349" s="346"/>
      <c r="AL349" s="346"/>
      <c r="AM349" s="346"/>
      <c r="AN349" s="351"/>
      <c r="AO349" s="351"/>
      <c r="AP349" s="351"/>
      <c r="AQ349" s="351"/>
      <c r="AR349" s="351"/>
      <c r="AS349" s="351"/>
      <c r="AT349" s="351"/>
      <c r="AU349" s="351"/>
      <c r="AV349" s="351"/>
      <c r="AW349" s="351"/>
      <c r="AX349" s="351"/>
      <c r="AY349" s="351"/>
      <c r="AZ349" s="352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  <c r="BL349" s="352"/>
      <c r="BM349" s="352"/>
      <c r="BN349" s="352"/>
      <c r="BO349" s="352"/>
      <c r="BP349" s="340"/>
    </row>
    <row r="350" spans="1:68" hidden="1" x14ac:dyDescent="0.25">
      <c r="A350" s="340"/>
      <c r="B350" s="340"/>
      <c r="C350" s="348"/>
      <c r="D350" s="348"/>
      <c r="E350" s="348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46"/>
      <c r="AE350" s="346"/>
      <c r="AF350" s="346"/>
      <c r="AG350" s="346"/>
      <c r="AH350" s="346"/>
      <c r="AI350" s="346"/>
      <c r="AJ350" s="346"/>
      <c r="AK350" s="346"/>
      <c r="AL350" s="346"/>
      <c r="AM350" s="346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1"/>
      <c r="AX350" s="351"/>
      <c r="AY350" s="351"/>
      <c r="AZ350" s="352"/>
      <c r="BA350" s="352"/>
      <c r="BB350" s="352"/>
      <c r="BC350" s="352"/>
      <c r="BD350" s="352"/>
      <c r="BE350" s="352"/>
      <c r="BF350" s="352"/>
      <c r="BG350" s="352"/>
      <c r="BH350" s="352"/>
      <c r="BI350" s="352"/>
      <c r="BJ350" s="352"/>
      <c r="BK350" s="352"/>
      <c r="BL350" s="352"/>
      <c r="BM350" s="352"/>
      <c r="BN350" s="352"/>
      <c r="BO350" s="352"/>
      <c r="BP350" s="340"/>
    </row>
    <row r="351" spans="1:68" hidden="1" x14ac:dyDescent="0.25">
      <c r="A351" s="340"/>
      <c r="B351" s="340"/>
      <c r="C351" s="348"/>
      <c r="D351" s="348"/>
      <c r="E351" s="348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50"/>
      <c r="S351" s="350"/>
      <c r="T351" s="350"/>
      <c r="U351" s="350"/>
      <c r="V351" s="350"/>
      <c r="W351" s="350"/>
      <c r="X351" s="350"/>
      <c r="Y351" s="350"/>
      <c r="Z351" s="350"/>
      <c r="AA351" s="350"/>
      <c r="AB351" s="350"/>
      <c r="AC351" s="350"/>
      <c r="AD351" s="346"/>
      <c r="AE351" s="346"/>
      <c r="AF351" s="346"/>
      <c r="AG351" s="346"/>
      <c r="AH351" s="346"/>
      <c r="AI351" s="346"/>
      <c r="AJ351" s="346"/>
      <c r="AK351" s="346"/>
      <c r="AL351" s="346"/>
      <c r="AM351" s="346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2"/>
      <c r="BA351" s="352"/>
      <c r="BB351" s="352"/>
      <c r="BC351" s="352"/>
      <c r="BD351" s="352"/>
      <c r="BE351" s="352"/>
      <c r="BF351" s="352"/>
      <c r="BG351" s="352"/>
      <c r="BH351" s="352"/>
      <c r="BI351" s="352"/>
      <c r="BJ351" s="352"/>
      <c r="BK351" s="352"/>
      <c r="BL351" s="352"/>
      <c r="BM351" s="352"/>
      <c r="BN351" s="352"/>
      <c r="BO351" s="352"/>
      <c r="BP351" s="340"/>
    </row>
    <row r="352" spans="1:68" hidden="1" x14ac:dyDescent="0.25">
      <c r="A352" s="340"/>
      <c r="B352" s="340"/>
      <c r="C352" s="348"/>
      <c r="D352" s="348"/>
      <c r="E352" s="348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50"/>
      <c r="S352" s="350"/>
      <c r="T352" s="350"/>
      <c r="U352" s="350"/>
      <c r="V352" s="350"/>
      <c r="W352" s="350"/>
      <c r="X352" s="350"/>
      <c r="Y352" s="350"/>
      <c r="Z352" s="350"/>
      <c r="AA352" s="350"/>
      <c r="AB352" s="350"/>
      <c r="AC352" s="350"/>
      <c r="AD352" s="346"/>
      <c r="AE352" s="346"/>
      <c r="AF352" s="346"/>
      <c r="AG352" s="346"/>
      <c r="AH352" s="346"/>
      <c r="AI352" s="346"/>
      <c r="AJ352" s="346"/>
      <c r="AK352" s="346"/>
      <c r="AL352" s="346"/>
      <c r="AM352" s="346"/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2"/>
      <c r="BA352" s="352"/>
      <c r="BB352" s="352"/>
      <c r="BC352" s="352"/>
      <c r="BD352" s="352"/>
      <c r="BE352" s="352"/>
      <c r="BF352" s="352"/>
      <c r="BG352" s="352"/>
      <c r="BH352" s="352"/>
      <c r="BI352" s="352"/>
      <c r="BJ352" s="352"/>
      <c r="BK352" s="352"/>
      <c r="BL352" s="352"/>
      <c r="BM352" s="352"/>
      <c r="BN352" s="352"/>
      <c r="BO352" s="352"/>
      <c r="BP352" s="340"/>
    </row>
    <row r="353" spans="1:68" hidden="1" x14ac:dyDescent="0.25">
      <c r="A353" s="340"/>
      <c r="B353" s="340"/>
      <c r="C353" s="348"/>
      <c r="D353" s="348"/>
      <c r="E353" s="348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50"/>
      <c r="S353" s="350"/>
      <c r="T353" s="350"/>
      <c r="U353" s="350"/>
      <c r="V353" s="350"/>
      <c r="W353" s="350"/>
      <c r="X353" s="350"/>
      <c r="Y353" s="350"/>
      <c r="Z353" s="350"/>
      <c r="AA353" s="350"/>
      <c r="AB353" s="350"/>
      <c r="AC353" s="350"/>
      <c r="AD353" s="346"/>
      <c r="AE353" s="346"/>
      <c r="AF353" s="346"/>
      <c r="AG353" s="346"/>
      <c r="AH353" s="346"/>
      <c r="AI353" s="346"/>
      <c r="AJ353" s="346"/>
      <c r="AK353" s="346"/>
      <c r="AL353" s="346"/>
      <c r="AM353" s="346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1"/>
      <c r="AX353" s="351"/>
      <c r="AY353" s="351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2"/>
      <c r="BN353" s="352"/>
      <c r="BO353" s="352"/>
      <c r="BP353" s="340"/>
    </row>
    <row r="354" spans="1:68" hidden="1" x14ac:dyDescent="0.25">
      <c r="A354" s="340"/>
      <c r="B354" s="340"/>
      <c r="C354" s="348"/>
      <c r="D354" s="348"/>
      <c r="E354" s="348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46"/>
      <c r="AE354" s="346"/>
      <c r="AF354" s="346"/>
      <c r="AG354" s="346"/>
      <c r="AH354" s="346"/>
      <c r="AI354" s="346"/>
      <c r="AJ354" s="346"/>
      <c r="AK354" s="346"/>
      <c r="AL354" s="346"/>
      <c r="AM354" s="346"/>
      <c r="AN354" s="351"/>
      <c r="AO354" s="351"/>
      <c r="AP354" s="351"/>
      <c r="AQ354" s="351"/>
      <c r="AR354" s="351"/>
      <c r="AS354" s="351"/>
      <c r="AT354" s="351"/>
      <c r="AU354" s="351"/>
      <c r="AV354" s="351"/>
      <c r="AW354" s="351"/>
      <c r="AX354" s="351"/>
      <c r="AY354" s="351"/>
      <c r="AZ354" s="352"/>
      <c r="BA354" s="352"/>
      <c r="BB354" s="352"/>
      <c r="BC354" s="352"/>
      <c r="BD354" s="352"/>
      <c r="BE354" s="352"/>
      <c r="BF354" s="352"/>
      <c r="BG354" s="352"/>
      <c r="BH354" s="352"/>
      <c r="BI354" s="352"/>
      <c r="BJ354" s="352"/>
      <c r="BK354" s="352"/>
      <c r="BL354" s="352"/>
      <c r="BM354" s="352"/>
      <c r="BN354" s="352"/>
      <c r="BO354" s="352"/>
      <c r="BP354" s="340"/>
    </row>
    <row r="355" spans="1:68" hidden="1" x14ac:dyDescent="0.25">
      <c r="A355" s="340"/>
      <c r="B355" s="340"/>
      <c r="C355" s="348"/>
      <c r="D355" s="348"/>
      <c r="E355" s="348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50"/>
      <c r="S355" s="350"/>
      <c r="T355" s="350"/>
      <c r="U355" s="350"/>
      <c r="V355" s="350"/>
      <c r="W355" s="350"/>
      <c r="X355" s="350"/>
      <c r="Y355" s="350"/>
      <c r="Z355" s="350"/>
      <c r="AA355" s="350"/>
      <c r="AB355" s="350"/>
      <c r="AC355" s="350"/>
      <c r="AD355" s="346"/>
      <c r="AE355" s="346"/>
      <c r="AF355" s="346"/>
      <c r="AG355" s="346"/>
      <c r="AH355" s="346"/>
      <c r="AI355" s="346"/>
      <c r="AJ355" s="346"/>
      <c r="AK355" s="346"/>
      <c r="AL355" s="346"/>
      <c r="AM355" s="346"/>
      <c r="AN355" s="351"/>
      <c r="AO355" s="351"/>
      <c r="AP355" s="351"/>
      <c r="AQ355" s="351"/>
      <c r="AR355" s="351"/>
      <c r="AS355" s="351"/>
      <c r="AT355" s="351"/>
      <c r="AU355" s="351"/>
      <c r="AV355" s="351"/>
      <c r="AW355" s="351"/>
      <c r="AX355" s="351"/>
      <c r="AY355" s="351"/>
      <c r="AZ355" s="352"/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  <c r="BL355" s="352"/>
      <c r="BM355" s="352"/>
      <c r="BN355" s="352"/>
      <c r="BO355" s="352"/>
      <c r="BP355" s="340"/>
    </row>
    <row r="356" spans="1:68" hidden="1" x14ac:dyDescent="0.25">
      <c r="A356" s="340"/>
      <c r="B356" s="340"/>
      <c r="C356" s="348"/>
      <c r="D356" s="348"/>
      <c r="E356" s="348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50"/>
      <c r="S356" s="350"/>
      <c r="T356" s="350"/>
      <c r="U356" s="350"/>
      <c r="V356" s="350"/>
      <c r="W356" s="350"/>
      <c r="X356" s="350"/>
      <c r="Y356" s="350"/>
      <c r="Z356" s="350"/>
      <c r="AA356" s="350"/>
      <c r="AB356" s="350"/>
      <c r="AC356" s="350"/>
      <c r="AD356" s="346"/>
      <c r="AE356" s="346"/>
      <c r="AF356" s="346"/>
      <c r="AG356" s="346"/>
      <c r="AH356" s="346"/>
      <c r="AI356" s="346"/>
      <c r="AJ356" s="346"/>
      <c r="AK356" s="346"/>
      <c r="AL356" s="346"/>
      <c r="AM356" s="346"/>
      <c r="AN356" s="351"/>
      <c r="AO356" s="351"/>
      <c r="AP356" s="351"/>
      <c r="AQ356" s="351"/>
      <c r="AR356" s="351"/>
      <c r="AS356" s="351"/>
      <c r="AT356" s="351"/>
      <c r="AU356" s="351"/>
      <c r="AV356" s="351"/>
      <c r="AW356" s="351"/>
      <c r="AX356" s="351"/>
      <c r="AY356" s="351"/>
      <c r="AZ356" s="352"/>
      <c r="BA356" s="352"/>
      <c r="BB356" s="352"/>
      <c r="BC356" s="352"/>
      <c r="BD356" s="352"/>
      <c r="BE356" s="352"/>
      <c r="BF356" s="352"/>
      <c r="BG356" s="352"/>
      <c r="BH356" s="352"/>
      <c r="BI356" s="352"/>
      <c r="BJ356" s="352"/>
      <c r="BK356" s="352"/>
      <c r="BL356" s="352"/>
      <c r="BM356" s="352"/>
      <c r="BN356" s="352"/>
      <c r="BO356" s="352"/>
      <c r="BP356" s="340"/>
    </row>
    <row r="357" spans="1:68" hidden="1" x14ac:dyDescent="0.25">
      <c r="A357" s="340"/>
      <c r="B357" s="340"/>
      <c r="C357" s="348"/>
      <c r="D357" s="348"/>
      <c r="E357" s="348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50"/>
      <c r="S357" s="350"/>
      <c r="T357" s="350"/>
      <c r="U357" s="350"/>
      <c r="V357" s="350"/>
      <c r="W357" s="350"/>
      <c r="X357" s="350"/>
      <c r="Y357" s="350"/>
      <c r="Z357" s="350"/>
      <c r="AA357" s="350"/>
      <c r="AB357" s="350"/>
      <c r="AC357" s="350"/>
      <c r="AD357" s="346"/>
      <c r="AE357" s="346"/>
      <c r="AF357" s="346"/>
      <c r="AG357" s="346"/>
      <c r="AH357" s="346"/>
      <c r="AI357" s="346"/>
      <c r="AJ357" s="346"/>
      <c r="AK357" s="346"/>
      <c r="AL357" s="346"/>
      <c r="AM357" s="346"/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2"/>
      <c r="BA357" s="352"/>
      <c r="BB357" s="352"/>
      <c r="BC357" s="352"/>
      <c r="BD357" s="352"/>
      <c r="BE357" s="352"/>
      <c r="BF357" s="352"/>
      <c r="BG357" s="352"/>
      <c r="BH357" s="352"/>
      <c r="BI357" s="352"/>
      <c r="BJ357" s="352"/>
      <c r="BK357" s="352"/>
      <c r="BL357" s="352"/>
      <c r="BM357" s="352"/>
      <c r="BN357" s="352"/>
      <c r="BO357" s="352"/>
      <c r="BP357" s="340"/>
    </row>
    <row r="358" spans="1:68" hidden="1" x14ac:dyDescent="0.25">
      <c r="A358" s="340"/>
      <c r="B358" s="340"/>
      <c r="C358" s="348"/>
      <c r="D358" s="348"/>
      <c r="E358" s="348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46"/>
      <c r="AE358" s="346"/>
      <c r="AF358" s="346"/>
      <c r="AG358" s="346"/>
      <c r="AH358" s="346"/>
      <c r="AI358" s="346"/>
      <c r="AJ358" s="346"/>
      <c r="AK358" s="346"/>
      <c r="AL358" s="346"/>
      <c r="AM358" s="346"/>
      <c r="AN358" s="351"/>
      <c r="AO358" s="351"/>
      <c r="AP358" s="351"/>
      <c r="AQ358" s="351"/>
      <c r="AR358" s="351"/>
      <c r="AS358" s="351"/>
      <c r="AT358" s="351"/>
      <c r="AU358" s="351"/>
      <c r="AV358" s="351"/>
      <c r="AW358" s="351"/>
      <c r="AX358" s="351"/>
      <c r="AY358" s="351"/>
      <c r="AZ358" s="352"/>
      <c r="BA358" s="352"/>
      <c r="BB358" s="352"/>
      <c r="BC358" s="352"/>
      <c r="BD358" s="352"/>
      <c r="BE358" s="352"/>
      <c r="BF358" s="352"/>
      <c r="BG358" s="352"/>
      <c r="BH358" s="352"/>
      <c r="BI358" s="352"/>
      <c r="BJ358" s="352"/>
      <c r="BK358" s="352"/>
      <c r="BL358" s="352"/>
      <c r="BM358" s="352"/>
      <c r="BN358" s="352"/>
      <c r="BO358" s="352"/>
      <c r="BP358" s="340"/>
    </row>
    <row r="359" spans="1:68" hidden="1" x14ac:dyDescent="0.25">
      <c r="A359" s="340"/>
      <c r="B359" s="340"/>
      <c r="C359" s="348"/>
      <c r="D359" s="348"/>
      <c r="E359" s="348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50"/>
      <c r="S359" s="350"/>
      <c r="T359" s="350"/>
      <c r="U359" s="350"/>
      <c r="V359" s="350"/>
      <c r="W359" s="350"/>
      <c r="X359" s="350"/>
      <c r="Y359" s="350"/>
      <c r="Z359" s="350"/>
      <c r="AA359" s="350"/>
      <c r="AB359" s="350"/>
      <c r="AC359" s="350"/>
      <c r="AD359" s="346"/>
      <c r="AE359" s="346"/>
      <c r="AF359" s="346"/>
      <c r="AG359" s="346"/>
      <c r="AH359" s="346"/>
      <c r="AI359" s="346"/>
      <c r="AJ359" s="346"/>
      <c r="AK359" s="346"/>
      <c r="AL359" s="346"/>
      <c r="AM359" s="346"/>
      <c r="AN359" s="351"/>
      <c r="AO359" s="351"/>
      <c r="AP359" s="351"/>
      <c r="AQ359" s="351"/>
      <c r="AR359" s="351"/>
      <c r="AS359" s="351"/>
      <c r="AT359" s="351"/>
      <c r="AU359" s="351"/>
      <c r="AV359" s="351"/>
      <c r="AW359" s="351"/>
      <c r="AX359" s="351"/>
      <c r="AY359" s="351"/>
      <c r="AZ359" s="352"/>
      <c r="BA359" s="352"/>
      <c r="BB359" s="352"/>
      <c r="BC359" s="352"/>
      <c r="BD359" s="352"/>
      <c r="BE359" s="352"/>
      <c r="BF359" s="352"/>
      <c r="BG359" s="352"/>
      <c r="BH359" s="352"/>
      <c r="BI359" s="352"/>
      <c r="BJ359" s="352"/>
      <c r="BK359" s="352"/>
      <c r="BL359" s="352"/>
      <c r="BM359" s="352"/>
      <c r="BN359" s="352"/>
      <c r="BO359" s="352"/>
      <c r="BP359" s="340"/>
    </row>
    <row r="360" spans="1:68" hidden="1" x14ac:dyDescent="0.25">
      <c r="A360" s="340"/>
      <c r="B360" s="340"/>
      <c r="C360" s="348"/>
      <c r="D360" s="348"/>
      <c r="E360" s="348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50"/>
      <c r="S360" s="350"/>
      <c r="T360" s="350"/>
      <c r="U360" s="350"/>
      <c r="V360" s="350"/>
      <c r="W360" s="350"/>
      <c r="X360" s="350"/>
      <c r="Y360" s="350"/>
      <c r="Z360" s="350"/>
      <c r="AA360" s="350"/>
      <c r="AB360" s="350"/>
      <c r="AC360" s="350"/>
      <c r="AD360" s="346"/>
      <c r="AE360" s="346"/>
      <c r="AF360" s="346"/>
      <c r="AG360" s="346"/>
      <c r="AH360" s="346"/>
      <c r="AI360" s="346"/>
      <c r="AJ360" s="346"/>
      <c r="AK360" s="346"/>
      <c r="AL360" s="346"/>
      <c r="AM360" s="346"/>
      <c r="AN360" s="351"/>
      <c r="AO360" s="351"/>
      <c r="AP360" s="351"/>
      <c r="AQ360" s="351"/>
      <c r="AR360" s="351"/>
      <c r="AS360" s="351"/>
      <c r="AT360" s="351"/>
      <c r="AU360" s="351"/>
      <c r="AV360" s="351"/>
      <c r="AW360" s="351"/>
      <c r="AX360" s="351"/>
      <c r="AY360" s="351"/>
      <c r="AZ360" s="352"/>
      <c r="BA360" s="352"/>
      <c r="BB360" s="352"/>
      <c r="BC360" s="352"/>
      <c r="BD360" s="352"/>
      <c r="BE360" s="352"/>
      <c r="BF360" s="352"/>
      <c r="BG360" s="352"/>
      <c r="BH360" s="352"/>
      <c r="BI360" s="352"/>
      <c r="BJ360" s="352"/>
      <c r="BK360" s="352"/>
      <c r="BL360" s="352"/>
      <c r="BM360" s="352"/>
      <c r="BN360" s="352"/>
      <c r="BO360" s="352"/>
      <c r="BP360" s="340"/>
    </row>
    <row r="361" spans="1:68" hidden="1" x14ac:dyDescent="0.25">
      <c r="A361" s="340"/>
      <c r="B361" s="340"/>
      <c r="C361" s="348"/>
      <c r="D361" s="348"/>
      <c r="E361" s="348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50"/>
      <c r="S361" s="350"/>
      <c r="T361" s="350"/>
      <c r="U361" s="350"/>
      <c r="V361" s="350"/>
      <c r="W361" s="350"/>
      <c r="X361" s="350"/>
      <c r="Y361" s="350"/>
      <c r="Z361" s="350"/>
      <c r="AA361" s="350"/>
      <c r="AB361" s="350"/>
      <c r="AC361" s="350"/>
      <c r="AD361" s="346"/>
      <c r="AE361" s="346"/>
      <c r="AF361" s="346"/>
      <c r="AG361" s="346"/>
      <c r="AH361" s="346"/>
      <c r="AI361" s="346"/>
      <c r="AJ361" s="346"/>
      <c r="AK361" s="346"/>
      <c r="AL361" s="346"/>
      <c r="AM361" s="346"/>
      <c r="AN361" s="351"/>
      <c r="AO361" s="351"/>
      <c r="AP361" s="351"/>
      <c r="AQ361" s="351"/>
      <c r="AR361" s="351"/>
      <c r="AS361" s="351"/>
      <c r="AT361" s="351"/>
      <c r="AU361" s="351"/>
      <c r="AV361" s="351"/>
      <c r="AW361" s="351"/>
      <c r="AX361" s="351"/>
      <c r="AY361" s="351"/>
      <c r="AZ361" s="352"/>
      <c r="BA361" s="352"/>
      <c r="BB361" s="352"/>
      <c r="BC361" s="352"/>
      <c r="BD361" s="352"/>
      <c r="BE361" s="352"/>
      <c r="BF361" s="352"/>
      <c r="BG361" s="352"/>
      <c r="BH361" s="352"/>
      <c r="BI361" s="352"/>
      <c r="BJ361" s="352"/>
      <c r="BK361" s="352"/>
      <c r="BL361" s="352"/>
      <c r="BM361" s="352"/>
      <c r="BN361" s="352"/>
      <c r="BO361" s="352"/>
      <c r="BP361" s="340"/>
    </row>
    <row r="362" spans="1:68" hidden="1" x14ac:dyDescent="0.25">
      <c r="A362" s="340"/>
      <c r="B362" s="340"/>
      <c r="C362" s="348"/>
      <c r="D362" s="348"/>
      <c r="E362" s="348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46"/>
      <c r="AE362" s="346"/>
      <c r="AF362" s="346"/>
      <c r="AG362" s="346"/>
      <c r="AH362" s="346"/>
      <c r="AI362" s="346"/>
      <c r="AJ362" s="346"/>
      <c r="AK362" s="346"/>
      <c r="AL362" s="346"/>
      <c r="AM362" s="346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2"/>
      <c r="BA362" s="352"/>
      <c r="BB362" s="352"/>
      <c r="BC362" s="352"/>
      <c r="BD362" s="352"/>
      <c r="BE362" s="352"/>
      <c r="BF362" s="352"/>
      <c r="BG362" s="352"/>
      <c r="BH362" s="352"/>
      <c r="BI362" s="352"/>
      <c r="BJ362" s="352"/>
      <c r="BK362" s="352"/>
      <c r="BL362" s="352"/>
      <c r="BM362" s="352"/>
      <c r="BN362" s="352"/>
      <c r="BO362" s="352"/>
      <c r="BP362" s="340"/>
    </row>
    <row r="363" spans="1:68" hidden="1" x14ac:dyDescent="0.25">
      <c r="A363" s="340"/>
      <c r="B363" s="340"/>
      <c r="C363" s="348"/>
      <c r="D363" s="348"/>
      <c r="E363" s="348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50"/>
      <c r="S363" s="350"/>
      <c r="T363" s="350"/>
      <c r="U363" s="350"/>
      <c r="V363" s="350"/>
      <c r="W363" s="350"/>
      <c r="X363" s="350"/>
      <c r="Y363" s="350"/>
      <c r="Z363" s="350"/>
      <c r="AA363" s="350"/>
      <c r="AB363" s="350"/>
      <c r="AC363" s="350"/>
      <c r="AD363" s="346"/>
      <c r="AE363" s="346"/>
      <c r="AF363" s="346"/>
      <c r="AG363" s="346"/>
      <c r="AH363" s="346"/>
      <c r="AI363" s="346"/>
      <c r="AJ363" s="346"/>
      <c r="AK363" s="346"/>
      <c r="AL363" s="346"/>
      <c r="AM363" s="346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1"/>
      <c r="AX363" s="351"/>
      <c r="AY363" s="351"/>
      <c r="AZ363" s="352"/>
      <c r="BA363" s="352"/>
      <c r="BB363" s="352"/>
      <c r="BC363" s="352"/>
      <c r="BD363" s="352"/>
      <c r="BE363" s="352"/>
      <c r="BF363" s="352"/>
      <c r="BG363" s="352"/>
      <c r="BH363" s="352"/>
      <c r="BI363" s="352"/>
      <c r="BJ363" s="352"/>
      <c r="BK363" s="352"/>
      <c r="BL363" s="352"/>
      <c r="BM363" s="352"/>
      <c r="BN363" s="352"/>
      <c r="BO363" s="352"/>
      <c r="BP363" s="340"/>
    </row>
    <row r="364" spans="1:68" hidden="1" x14ac:dyDescent="0.25">
      <c r="A364" s="340"/>
      <c r="B364" s="340"/>
      <c r="C364" s="348"/>
      <c r="D364" s="348"/>
      <c r="E364" s="348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50"/>
      <c r="S364" s="350"/>
      <c r="T364" s="350"/>
      <c r="U364" s="350"/>
      <c r="V364" s="350"/>
      <c r="W364" s="350"/>
      <c r="X364" s="350"/>
      <c r="Y364" s="350"/>
      <c r="Z364" s="350"/>
      <c r="AA364" s="350"/>
      <c r="AB364" s="350"/>
      <c r="AC364" s="350"/>
      <c r="AD364" s="346"/>
      <c r="AE364" s="346"/>
      <c r="AF364" s="346"/>
      <c r="AG364" s="346"/>
      <c r="AH364" s="346"/>
      <c r="AI364" s="346"/>
      <c r="AJ364" s="346"/>
      <c r="AK364" s="346"/>
      <c r="AL364" s="346"/>
      <c r="AM364" s="346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1"/>
      <c r="AY364" s="351"/>
      <c r="AZ364" s="352"/>
      <c r="BA364" s="352"/>
      <c r="BB364" s="352"/>
      <c r="BC364" s="352"/>
      <c r="BD364" s="352"/>
      <c r="BE364" s="352"/>
      <c r="BF364" s="352"/>
      <c r="BG364" s="352"/>
      <c r="BH364" s="352"/>
      <c r="BI364" s="352"/>
      <c r="BJ364" s="352"/>
      <c r="BK364" s="352"/>
      <c r="BL364" s="352"/>
      <c r="BM364" s="352"/>
      <c r="BN364" s="352"/>
      <c r="BO364" s="352"/>
      <c r="BP364" s="340"/>
    </row>
    <row r="365" spans="1:68" hidden="1" x14ac:dyDescent="0.25">
      <c r="A365" s="340"/>
      <c r="B365" s="340"/>
      <c r="C365" s="348"/>
      <c r="D365" s="348"/>
      <c r="E365" s="348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50"/>
      <c r="S365" s="350"/>
      <c r="T365" s="350"/>
      <c r="U365" s="350"/>
      <c r="V365" s="350"/>
      <c r="W365" s="350"/>
      <c r="X365" s="350"/>
      <c r="Y365" s="350"/>
      <c r="Z365" s="350"/>
      <c r="AA365" s="350"/>
      <c r="AB365" s="350"/>
      <c r="AC365" s="350"/>
      <c r="AD365" s="346"/>
      <c r="AE365" s="346"/>
      <c r="AF365" s="346"/>
      <c r="AG365" s="346"/>
      <c r="AH365" s="346"/>
      <c r="AI365" s="346"/>
      <c r="AJ365" s="346"/>
      <c r="AK365" s="346"/>
      <c r="AL365" s="346"/>
      <c r="AM365" s="346"/>
      <c r="AN365" s="351"/>
      <c r="AO365" s="351"/>
      <c r="AP365" s="351"/>
      <c r="AQ365" s="351"/>
      <c r="AR365" s="351"/>
      <c r="AS365" s="351"/>
      <c r="AT365" s="351"/>
      <c r="AU365" s="351"/>
      <c r="AV365" s="351"/>
      <c r="AW365" s="351"/>
      <c r="AX365" s="351"/>
      <c r="AY365" s="351"/>
      <c r="AZ365" s="352"/>
      <c r="BA365" s="352"/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  <c r="BL365" s="352"/>
      <c r="BM365" s="352"/>
      <c r="BN365" s="352"/>
      <c r="BO365" s="352"/>
      <c r="BP365" s="340"/>
    </row>
    <row r="366" spans="1:68" hidden="1" x14ac:dyDescent="0.25">
      <c r="A366" s="340"/>
      <c r="B366" s="340"/>
      <c r="C366" s="348"/>
      <c r="D366" s="348"/>
      <c r="E366" s="348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46"/>
      <c r="AE366" s="346"/>
      <c r="AF366" s="346"/>
      <c r="AG366" s="346"/>
      <c r="AH366" s="346"/>
      <c r="AI366" s="346"/>
      <c r="AJ366" s="346"/>
      <c r="AK366" s="346"/>
      <c r="AL366" s="346"/>
      <c r="AM366" s="346"/>
      <c r="AN366" s="351"/>
      <c r="AO366" s="351"/>
      <c r="AP366" s="351"/>
      <c r="AQ366" s="351"/>
      <c r="AR366" s="351"/>
      <c r="AS366" s="351"/>
      <c r="AT366" s="351"/>
      <c r="AU366" s="351"/>
      <c r="AV366" s="351"/>
      <c r="AW366" s="351"/>
      <c r="AX366" s="351"/>
      <c r="AY366" s="351"/>
      <c r="AZ366" s="352"/>
      <c r="BA366" s="352"/>
      <c r="BB366" s="352"/>
      <c r="BC366" s="352"/>
      <c r="BD366" s="352"/>
      <c r="BE366" s="352"/>
      <c r="BF366" s="352"/>
      <c r="BG366" s="352"/>
      <c r="BH366" s="352"/>
      <c r="BI366" s="352"/>
      <c r="BJ366" s="352"/>
      <c r="BK366" s="352"/>
      <c r="BL366" s="352"/>
      <c r="BM366" s="352"/>
      <c r="BN366" s="352"/>
      <c r="BO366" s="352"/>
      <c r="BP366" s="340"/>
    </row>
    <row r="367" spans="1:68" hidden="1" x14ac:dyDescent="0.25">
      <c r="A367" s="340"/>
      <c r="B367" s="340"/>
      <c r="C367" s="348"/>
      <c r="D367" s="348"/>
      <c r="E367" s="348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50"/>
      <c r="S367" s="350"/>
      <c r="T367" s="350"/>
      <c r="U367" s="350"/>
      <c r="V367" s="350"/>
      <c r="W367" s="350"/>
      <c r="X367" s="350"/>
      <c r="Y367" s="350"/>
      <c r="Z367" s="350"/>
      <c r="AA367" s="350"/>
      <c r="AB367" s="350"/>
      <c r="AC367" s="350"/>
      <c r="AD367" s="346"/>
      <c r="AE367" s="346"/>
      <c r="AF367" s="346"/>
      <c r="AG367" s="346"/>
      <c r="AH367" s="346"/>
      <c r="AI367" s="346"/>
      <c r="AJ367" s="346"/>
      <c r="AK367" s="346"/>
      <c r="AL367" s="346"/>
      <c r="AM367" s="346"/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2"/>
      <c r="BA367" s="352"/>
      <c r="BB367" s="352"/>
      <c r="BC367" s="352"/>
      <c r="BD367" s="352"/>
      <c r="BE367" s="352"/>
      <c r="BF367" s="352"/>
      <c r="BG367" s="352"/>
      <c r="BH367" s="352"/>
      <c r="BI367" s="352"/>
      <c r="BJ367" s="352"/>
      <c r="BK367" s="352"/>
      <c r="BL367" s="352"/>
      <c r="BM367" s="352"/>
      <c r="BN367" s="352"/>
      <c r="BO367" s="352"/>
      <c r="BP367" s="340"/>
    </row>
    <row r="368" spans="1:68" hidden="1" x14ac:dyDescent="0.25">
      <c r="A368" s="340"/>
      <c r="B368" s="340"/>
      <c r="C368" s="348"/>
      <c r="D368" s="348"/>
      <c r="E368" s="348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50"/>
      <c r="S368" s="350"/>
      <c r="T368" s="350"/>
      <c r="U368" s="350"/>
      <c r="V368" s="350"/>
      <c r="W368" s="350"/>
      <c r="X368" s="350"/>
      <c r="Y368" s="350"/>
      <c r="Z368" s="350"/>
      <c r="AA368" s="350"/>
      <c r="AB368" s="350"/>
      <c r="AC368" s="350"/>
      <c r="AD368" s="346"/>
      <c r="AE368" s="346"/>
      <c r="AF368" s="346"/>
      <c r="AG368" s="346"/>
      <c r="AH368" s="346"/>
      <c r="AI368" s="346"/>
      <c r="AJ368" s="346"/>
      <c r="AK368" s="346"/>
      <c r="AL368" s="346"/>
      <c r="AM368" s="346"/>
      <c r="AN368" s="351"/>
      <c r="AO368" s="351"/>
      <c r="AP368" s="351"/>
      <c r="AQ368" s="351"/>
      <c r="AR368" s="351"/>
      <c r="AS368" s="351"/>
      <c r="AT368" s="351"/>
      <c r="AU368" s="351"/>
      <c r="AV368" s="351"/>
      <c r="AW368" s="351"/>
      <c r="AX368" s="351"/>
      <c r="AY368" s="351"/>
      <c r="AZ368" s="352"/>
      <c r="BA368" s="352"/>
      <c r="BB368" s="352"/>
      <c r="BC368" s="352"/>
      <c r="BD368" s="352"/>
      <c r="BE368" s="352"/>
      <c r="BF368" s="352"/>
      <c r="BG368" s="352"/>
      <c r="BH368" s="352"/>
      <c r="BI368" s="352"/>
      <c r="BJ368" s="352"/>
      <c r="BK368" s="352"/>
      <c r="BL368" s="352"/>
      <c r="BM368" s="352"/>
      <c r="BN368" s="352"/>
      <c r="BO368" s="352"/>
      <c r="BP368" s="340"/>
    </row>
    <row r="369" spans="1:68" hidden="1" x14ac:dyDescent="0.25">
      <c r="A369" s="340"/>
      <c r="B369" s="340"/>
      <c r="C369" s="348"/>
      <c r="D369" s="348"/>
      <c r="E369" s="348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50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50"/>
      <c r="AC369" s="350"/>
      <c r="AD369" s="346"/>
      <c r="AE369" s="346"/>
      <c r="AF369" s="346"/>
      <c r="AG369" s="346"/>
      <c r="AH369" s="346"/>
      <c r="AI369" s="346"/>
      <c r="AJ369" s="346"/>
      <c r="AK369" s="346"/>
      <c r="AL369" s="346"/>
      <c r="AM369" s="346"/>
      <c r="AN369" s="351"/>
      <c r="AO369" s="351"/>
      <c r="AP369" s="351"/>
      <c r="AQ369" s="351"/>
      <c r="AR369" s="351"/>
      <c r="AS369" s="351"/>
      <c r="AT369" s="351"/>
      <c r="AU369" s="351"/>
      <c r="AV369" s="351"/>
      <c r="AW369" s="351"/>
      <c r="AX369" s="351"/>
      <c r="AY369" s="351"/>
      <c r="AZ369" s="352"/>
      <c r="BA369" s="352"/>
      <c r="BB369" s="352"/>
      <c r="BC369" s="352"/>
      <c r="BD369" s="352"/>
      <c r="BE369" s="352"/>
      <c r="BF369" s="352"/>
      <c r="BG369" s="352"/>
      <c r="BH369" s="352"/>
      <c r="BI369" s="352"/>
      <c r="BJ369" s="352"/>
      <c r="BK369" s="352"/>
      <c r="BL369" s="352"/>
      <c r="BM369" s="352"/>
      <c r="BN369" s="352"/>
      <c r="BO369" s="352"/>
      <c r="BP369" s="340"/>
    </row>
    <row r="370" spans="1:68" hidden="1" x14ac:dyDescent="0.25">
      <c r="A370" s="340"/>
      <c r="B370" s="340"/>
      <c r="C370" s="348"/>
      <c r="D370" s="348"/>
      <c r="E370" s="348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46"/>
      <c r="AE370" s="346"/>
      <c r="AF370" s="346"/>
      <c r="AG370" s="346"/>
      <c r="AH370" s="346"/>
      <c r="AI370" s="346"/>
      <c r="AJ370" s="346"/>
      <c r="AK370" s="346"/>
      <c r="AL370" s="346"/>
      <c r="AM370" s="346"/>
      <c r="AN370" s="351"/>
      <c r="AO370" s="351"/>
      <c r="AP370" s="351"/>
      <c r="AQ370" s="351"/>
      <c r="AR370" s="351"/>
      <c r="AS370" s="351"/>
      <c r="AT370" s="351"/>
      <c r="AU370" s="351"/>
      <c r="AV370" s="351"/>
      <c r="AW370" s="351"/>
      <c r="AX370" s="351"/>
      <c r="AY370" s="351"/>
      <c r="AZ370" s="352"/>
      <c r="BA370" s="352"/>
      <c r="BB370" s="352"/>
      <c r="BC370" s="352"/>
      <c r="BD370" s="352"/>
      <c r="BE370" s="352"/>
      <c r="BF370" s="352"/>
      <c r="BG370" s="352"/>
      <c r="BH370" s="352"/>
      <c r="BI370" s="352"/>
      <c r="BJ370" s="352"/>
      <c r="BK370" s="352"/>
      <c r="BL370" s="352"/>
      <c r="BM370" s="352"/>
      <c r="BN370" s="352"/>
      <c r="BO370" s="352"/>
      <c r="BP370" s="340"/>
    </row>
    <row r="371" spans="1:68" hidden="1" x14ac:dyDescent="0.25">
      <c r="A371" s="340"/>
      <c r="B371" s="340"/>
      <c r="C371" s="348"/>
      <c r="D371" s="348"/>
      <c r="E371" s="348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50"/>
      <c r="S371" s="350"/>
      <c r="T371" s="350"/>
      <c r="U371" s="350"/>
      <c r="V371" s="350"/>
      <c r="W371" s="350"/>
      <c r="X371" s="350"/>
      <c r="Y371" s="350"/>
      <c r="Z371" s="350"/>
      <c r="AA371" s="350"/>
      <c r="AB371" s="350"/>
      <c r="AC371" s="350"/>
      <c r="AD371" s="346"/>
      <c r="AE371" s="346"/>
      <c r="AF371" s="346"/>
      <c r="AG371" s="346"/>
      <c r="AH371" s="346"/>
      <c r="AI371" s="346"/>
      <c r="AJ371" s="346"/>
      <c r="AK371" s="346"/>
      <c r="AL371" s="346"/>
      <c r="AM371" s="346"/>
      <c r="AN371" s="351"/>
      <c r="AO371" s="351"/>
      <c r="AP371" s="351"/>
      <c r="AQ371" s="351"/>
      <c r="AR371" s="351"/>
      <c r="AS371" s="351"/>
      <c r="AT371" s="351"/>
      <c r="AU371" s="351"/>
      <c r="AV371" s="351"/>
      <c r="AW371" s="351"/>
      <c r="AX371" s="351"/>
      <c r="AY371" s="351"/>
      <c r="AZ371" s="352"/>
      <c r="BA371" s="352"/>
      <c r="BB371" s="352"/>
      <c r="BC371" s="352"/>
      <c r="BD371" s="352"/>
      <c r="BE371" s="352"/>
      <c r="BF371" s="352"/>
      <c r="BG371" s="352"/>
      <c r="BH371" s="352"/>
      <c r="BI371" s="352"/>
      <c r="BJ371" s="352"/>
      <c r="BK371" s="352"/>
      <c r="BL371" s="352"/>
      <c r="BM371" s="352"/>
      <c r="BN371" s="352"/>
      <c r="BO371" s="352"/>
      <c r="BP371" s="340"/>
    </row>
    <row r="372" spans="1:68" hidden="1" x14ac:dyDescent="0.25">
      <c r="A372" s="340"/>
      <c r="B372" s="340"/>
      <c r="C372" s="348"/>
      <c r="D372" s="348"/>
      <c r="E372" s="348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50"/>
      <c r="S372" s="350"/>
      <c r="T372" s="350"/>
      <c r="U372" s="350"/>
      <c r="V372" s="350"/>
      <c r="W372" s="350"/>
      <c r="X372" s="350"/>
      <c r="Y372" s="350"/>
      <c r="Z372" s="350"/>
      <c r="AA372" s="350"/>
      <c r="AB372" s="350"/>
      <c r="AC372" s="350"/>
      <c r="AD372" s="346"/>
      <c r="AE372" s="346"/>
      <c r="AF372" s="346"/>
      <c r="AG372" s="346"/>
      <c r="AH372" s="346"/>
      <c r="AI372" s="346"/>
      <c r="AJ372" s="346"/>
      <c r="AK372" s="346"/>
      <c r="AL372" s="346"/>
      <c r="AM372" s="346"/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2"/>
      <c r="BA372" s="352"/>
      <c r="BB372" s="352"/>
      <c r="BC372" s="352"/>
      <c r="BD372" s="352"/>
      <c r="BE372" s="352"/>
      <c r="BF372" s="352"/>
      <c r="BG372" s="352"/>
      <c r="BH372" s="352"/>
      <c r="BI372" s="352"/>
      <c r="BJ372" s="352"/>
      <c r="BK372" s="352"/>
      <c r="BL372" s="352"/>
      <c r="BM372" s="352"/>
      <c r="BN372" s="352"/>
      <c r="BO372" s="352"/>
      <c r="BP372" s="340"/>
    </row>
    <row r="373" spans="1:68" hidden="1" x14ac:dyDescent="0.25">
      <c r="A373" s="340"/>
      <c r="B373" s="340"/>
      <c r="C373" s="348"/>
      <c r="D373" s="348"/>
      <c r="E373" s="348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50"/>
      <c r="S373" s="350"/>
      <c r="T373" s="350"/>
      <c r="U373" s="350"/>
      <c r="V373" s="350"/>
      <c r="W373" s="350"/>
      <c r="X373" s="350"/>
      <c r="Y373" s="350"/>
      <c r="Z373" s="350"/>
      <c r="AA373" s="350"/>
      <c r="AB373" s="350"/>
      <c r="AC373" s="350"/>
      <c r="AD373" s="346"/>
      <c r="AE373" s="346"/>
      <c r="AF373" s="346"/>
      <c r="AG373" s="346"/>
      <c r="AH373" s="346"/>
      <c r="AI373" s="346"/>
      <c r="AJ373" s="346"/>
      <c r="AK373" s="346"/>
      <c r="AL373" s="346"/>
      <c r="AM373" s="346"/>
      <c r="AN373" s="351"/>
      <c r="AO373" s="351"/>
      <c r="AP373" s="351"/>
      <c r="AQ373" s="351"/>
      <c r="AR373" s="351"/>
      <c r="AS373" s="351"/>
      <c r="AT373" s="351"/>
      <c r="AU373" s="351"/>
      <c r="AV373" s="351"/>
      <c r="AW373" s="351"/>
      <c r="AX373" s="351"/>
      <c r="AY373" s="351"/>
      <c r="AZ373" s="352"/>
      <c r="BA373" s="352"/>
      <c r="BB373" s="352"/>
      <c r="BC373" s="352"/>
      <c r="BD373" s="352"/>
      <c r="BE373" s="352"/>
      <c r="BF373" s="352"/>
      <c r="BG373" s="352"/>
      <c r="BH373" s="352"/>
      <c r="BI373" s="352"/>
      <c r="BJ373" s="352"/>
      <c r="BK373" s="352"/>
      <c r="BL373" s="352"/>
      <c r="BM373" s="352"/>
      <c r="BN373" s="352"/>
      <c r="BO373" s="352"/>
      <c r="BP373" s="340"/>
    </row>
    <row r="374" spans="1:68" hidden="1" x14ac:dyDescent="0.25">
      <c r="A374" s="340"/>
      <c r="B374" s="340"/>
      <c r="C374" s="348"/>
      <c r="D374" s="348"/>
      <c r="E374" s="348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50"/>
      <c r="S374" s="350"/>
      <c r="T374" s="350"/>
      <c r="U374" s="350"/>
      <c r="V374" s="350"/>
      <c r="W374" s="350"/>
      <c r="X374" s="350"/>
      <c r="Y374" s="350"/>
      <c r="Z374" s="350"/>
      <c r="AA374" s="350"/>
      <c r="AB374" s="350"/>
      <c r="AC374" s="350"/>
      <c r="AD374" s="346"/>
      <c r="AE374" s="346"/>
      <c r="AF374" s="346"/>
      <c r="AG374" s="346"/>
      <c r="AH374" s="346"/>
      <c r="AI374" s="346"/>
      <c r="AJ374" s="346"/>
      <c r="AK374" s="346"/>
      <c r="AL374" s="346"/>
      <c r="AM374" s="346"/>
      <c r="AN374" s="351"/>
      <c r="AO374" s="351"/>
      <c r="AP374" s="351"/>
      <c r="AQ374" s="351"/>
      <c r="AR374" s="351"/>
      <c r="AS374" s="351"/>
      <c r="AT374" s="351"/>
      <c r="AU374" s="351"/>
      <c r="AV374" s="351"/>
      <c r="AW374" s="351"/>
      <c r="AX374" s="351"/>
      <c r="AY374" s="351"/>
      <c r="AZ374" s="352"/>
      <c r="BA374" s="352"/>
      <c r="BB374" s="352"/>
      <c r="BC374" s="352"/>
      <c r="BD374" s="352"/>
      <c r="BE374" s="352"/>
      <c r="BF374" s="352"/>
      <c r="BG374" s="352"/>
      <c r="BH374" s="352"/>
      <c r="BI374" s="352"/>
      <c r="BJ374" s="352"/>
      <c r="BK374" s="352"/>
      <c r="BL374" s="352"/>
      <c r="BM374" s="352"/>
      <c r="BN374" s="352"/>
      <c r="BO374" s="352"/>
      <c r="BP374" s="340"/>
    </row>
    <row r="375" spans="1:68" hidden="1" x14ac:dyDescent="0.25">
      <c r="A375" s="340"/>
      <c r="B375" s="340"/>
      <c r="C375" s="348"/>
      <c r="D375" s="348"/>
      <c r="E375" s="348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50"/>
      <c r="S375" s="350"/>
      <c r="T375" s="350"/>
      <c r="U375" s="350"/>
      <c r="V375" s="350"/>
      <c r="W375" s="350"/>
      <c r="X375" s="350"/>
      <c r="Y375" s="350"/>
      <c r="Z375" s="350"/>
      <c r="AA375" s="350"/>
      <c r="AB375" s="350"/>
      <c r="AC375" s="350"/>
      <c r="AD375" s="346"/>
      <c r="AE375" s="346"/>
      <c r="AF375" s="346"/>
      <c r="AG375" s="346"/>
      <c r="AH375" s="346"/>
      <c r="AI375" s="346"/>
      <c r="AJ375" s="346"/>
      <c r="AK375" s="346"/>
      <c r="AL375" s="346"/>
      <c r="AM375" s="346"/>
      <c r="AN375" s="351"/>
      <c r="AO375" s="351"/>
      <c r="AP375" s="351"/>
      <c r="AQ375" s="351"/>
      <c r="AR375" s="351"/>
      <c r="AS375" s="351"/>
      <c r="AT375" s="351"/>
      <c r="AU375" s="351"/>
      <c r="AV375" s="351"/>
      <c r="AW375" s="351"/>
      <c r="AX375" s="351"/>
      <c r="AY375" s="351"/>
      <c r="AZ375" s="352"/>
      <c r="BA375" s="352"/>
      <c r="BB375" s="352"/>
      <c r="BC375" s="352"/>
      <c r="BD375" s="352"/>
      <c r="BE375" s="352"/>
      <c r="BF375" s="352"/>
      <c r="BG375" s="352"/>
      <c r="BH375" s="352"/>
      <c r="BI375" s="352"/>
      <c r="BJ375" s="352"/>
      <c r="BK375" s="352"/>
      <c r="BL375" s="352"/>
      <c r="BM375" s="352"/>
      <c r="BN375" s="352"/>
      <c r="BO375" s="352"/>
      <c r="BP375" s="340"/>
    </row>
    <row r="376" spans="1:68" hidden="1" x14ac:dyDescent="0.25">
      <c r="A376" s="340"/>
      <c r="B376" s="340"/>
      <c r="C376" s="348"/>
      <c r="D376" s="348"/>
      <c r="E376" s="348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50"/>
      <c r="S376" s="350"/>
      <c r="T376" s="350"/>
      <c r="U376" s="350"/>
      <c r="V376" s="350"/>
      <c r="W376" s="350"/>
      <c r="X376" s="350"/>
      <c r="Y376" s="350"/>
      <c r="Z376" s="350"/>
      <c r="AA376" s="350"/>
      <c r="AB376" s="350"/>
      <c r="AC376" s="350"/>
      <c r="AD376" s="346"/>
      <c r="AE376" s="346"/>
      <c r="AF376" s="346"/>
      <c r="AG376" s="346"/>
      <c r="AH376" s="346"/>
      <c r="AI376" s="346"/>
      <c r="AJ376" s="346"/>
      <c r="AK376" s="346"/>
      <c r="AL376" s="346"/>
      <c r="AM376" s="346"/>
      <c r="AN376" s="351"/>
      <c r="AO376" s="351"/>
      <c r="AP376" s="351"/>
      <c r="AQ376" s="351"/>
      <c r="AR376" s="351"/>
      <c r="AS376" s="351"/>
      <c r="AT376" s="351"/>
      <c r="AU376" s="351"/>
      <c r="AV376" s="351"/>
      <c r="AW376" s="351"/>
      <c r="AX376" s="351"/>
      <c r="AY376" s="351"/>
      <c r="AZ376" s="352"/>
      <c r="BA376" s="352"/>
      <c r="BB376" s="352"/>
      <c r="BC376" s="352"/>
      <c r="BD376" s="352"/>
      <c r="BE376" s="352"/>
      <c r="BF376" s="352"/>
      <c r="BG376" s="352"/>
      <c r="BH376" s="352"/>
      <c r="BI376" s="352"/>
      <c r="BJ376" s="352"/>
      <c r="BK376" s="352"/>
      <c r="BL376" s="352"/>
      <c r="BM376" s="352"/>
      <c r="BN376" s="352"/>
      <c r="BO376" s="352"/>
      <c r="BP376" s="340"/>
    </row>
    <row r="377" spans="1:68" hidden="1" x14ac:dyDescent="0.25">
      <c r="A377" s="340"/>
      <c r="B377" s="340"/>
      <c r="C377" s="348"/>
      <c r="D377" s="348"/>
      <c r="E377" s="348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50"/>
      <c r="S377" s="350"/>
      <c r="T377" s="350"/>
      <c r="U377" s="350"/>
      <c r="V377" s="350"/>
      <c r="W377" s="350"/>
      <c r="X377" s="350"/>
      <c r="Y377" s="350"/>
      <c r="Z377" s="350"/>
      <c r="AA377" s="350"/>
      <c r="AB377" s="350"/>
      <c r="AC377" s="350"/>
      <c r="AD377" s="346"/>
      <c r="AE377" s="346"/>
      <c r="AF377" s="346"/>
      <c r="AG377" s="346"/>
      <c r="AH377" s="346"/>
      <c r="AI377" s="346"/>
      <c r="AJ377" s="346"/>
      <c r="AK377" s="346"/>
      <c r="AL377" s="346"/>
      <c r="AM377" s="346"/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2"/>
      <c r="BA377" s="352"/>
      <c r="BB377" s="352"/>
      <c r="BC377" s="352"/>
      <c r="BD377" s="352"/>
      <c r="BE377" s="352"/>
      <c r="BF377" s="352"/>
      <c r="BG377" s="352"/>
      <c r="BH377" s="352"/>
      <c r="BI377" s="352"/>
      <c r="BJ377" s="352"/>
      <c r="BK377" s="352"/>
      <c r="BL377" s="352"/>
      <c r="BM377" s="352"/>
      <c r="BN377" s="352"/>
      <c r="BO377" s="352"/>
      <c r="BP377" s="340"/>
    </row>
    <row r="378" spans="1:68" hidden="1" x14ac:dyDescent="0.25">
      <c r="A378" s="340"/>
      <c r="B378" s="340"/>
      <c r="C378" s="348"/>
      <c r="D378" s="348"/>
      <c r="E378" s="348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50"/>
      <c r="S378" s="350"/>
      <c r="T378" s="350"/>
      <c r="U378" s="350"/>
      <c r="V378" s="350"/>
      <c r="W378" s="350"/>
      <c r="X378" s="350"/>
      <c r="Y378" s="350"/>
      <c r="Z378" s="350"/>
      <c r="AA378" s="350"/>
      <c r="AB378" s="350"/>
      <c r="AC378" s="350"/>
      <c r="AD378" s="346"/>
      <c r="AE378" s="346"/>
      <c r="AF378" s="346"/>
      <c r="AG378" s="346"/>
      <c r="AH378" s="346"/>
      <c r="AI378" s="346"/>
      <c r="AJ378" s="346"/>
      <c r="AK378" s="346"/>
      <c r="AL378" s="346"/>
      <c r="AM378" s="346"/>
      <c r="AN378" s="351"/>
      <c r="AO378" s="351"/>
      <c r="AP378" s="351"/>
      <c r="AQ378" s="351"/>
      <c r="AR378" s="351"/>
      <c r="AS378" s="351"/>
      <c r="AT378" s="351"/>
      <c r="AU378" s="351"/>
      <c r="AV378" s="351"/>
      <c r="AW378" s="351"/>
      <c r="AX378" s="351"/>
      <c r="AY378" s="351"/>
      <c r="AZ378" s="352"/>
      <c r="BA378" s="352"/>
      <c r="BB378" s="352"/>
      <c r="BC378" s="352"/>
      <c r="BD378" s="352"/>
      <c r="BE378" s="352"/>
      <c r="BF378" s="352"/>
      <c r="BG378" s="352"/>
      <c r="BH378" s="352"/>
      <c r="BI378" s="352"/>
      <c r="BJ378" s="352"/>
      <c r="BK378" s="352"/>
      <c r="BL378" s="352"/>
      <c r="BM378" s="352"/>
      <c r="BN378" s="352"/>
      <c r="BO378" s="352"/>
      <c r="BP378" s="340"/>
    </row>
    <row r="379" spans="1:68" hidden="1" x14ac:dyDescent="0.25">
      <c r="A379" s="340"/>
      <c r="B379" s="340"/>
      <c r="C379" s="348"/>
      <c r="D379" s="348"/>
      <c r="E379" s="348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50"/>
      <c r="S379" s="350"/>
      <c r="T379" s="350"/>
      <c r="U379" s="350"/>
      <c r="V379" s="350"/>
      <c r="W379" s="350"/>
      <c r="X379" s="350"/>
      <c r="Y379" s="350"/>
      <c r="Z379" s="350"/>
      <c r="AA379" s="350"/>
      <c r="AB379" s="350"/>
      <c r="AC379" s="350"/>
      <c r="AD379" s="346"/>
      <c r="AE379" s="346"/>
      <c r="AF379" s="346"/>
      <c r="AG379" s="346"/>
      <c r="AH379" s="346"/>
      <c r="AI379" s="346"/>
      <c r="AJ379" s="346"/>
      <c r="AK379" s="346"/>
      <c r="AL379" s="346"/>
      <c r="AM379" s="346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1"/>
      <c r="AX379" s="351"/>
      <c r="AY379" s="351"/>
      <c r="AZ379" s="352"/>
      <c r="BA379" s="352"/>
      <c r="BB379" s="352"/>
      <c r="BC379" s="352"/>
      <c r="BD379" s="352"/>
      <c r="BE379" s="352"/>
      <c r="BF379" s="352"/>
      <c r="BG379" s="352"/>
      <c r="BH379" s="352"/>
      <c r="BI379" s="352"/>
      <c r="BJ379" s="352"/>
      <c r="BK379" s="352"/>
      <c r="BL379" s="352"/>
      <c r="BM379" s="352"/>
      <c r="BN379" s="352"/>
      <c r="BO379" s="352"/>
      <c r="BP379" s="340"/>
    </row>
    <row r="380" spans="1:68" hidden="1" x14ac:dyDescent="0.25">
      <c r="A380" s="340"/>
      <c r="B380" s="340"/>
      <c r="C380" s="348"/>
      <c r="D380" s="348"/>
      <c r="E380" s="348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50"/>
      <c r="S380" s="350"/>
      <c r="T380" s="350"/>
      <c r="U380" s="350"/>
      <c r="V380" s="350"/>
      <c r="W380" s="350"/>
      <c r="X380" s="350"/>
      <c r="Y380" s="350"/>
      <c r="Z380" s="350"/>
      <c r="AA380" s="350"/>
      <c r="AB380" s="350"/>
      <c r="AC380" s="350"/>
      <c r="AD380" s="346"/>
      <c r="AE380" s="346"/>
      <c r="AF380" s="346"/>
      <c r="AG380" s="346"/>
      <c r="AH380" s="346"/>
      <c r="AI380" s="346"/>
      <c r="AJ380" s="346"/>
      <c r="AK380" s="346"/>
      <c r="AL380" s="346"/>
      <c r="AM380" s="346"/>
      <c r="AN380" s="351"/>
      <c r="AO380" s="351"/>
      <c r="AP380" s="351"/>
      <c r="AQ380" s="351"/>
      <c r="AR380" s="351"/>
      <c r="AS380" s="351"/>
      <c r="AT380" s="351"/>
      <c r="AU380" s="351"/>
      <c r="AV380" s="351"/>
      <c r="AW380" s="351"/>
      <c r="AX380" s="351"/>
      <c r="AY380" s="351"/>
      <c r="AZ380" s="352"/>
      <c r="BA380" s="352"/>
      <c r="BB380" s="352"/>
      <c r="BC380" s="352"/>
      <c r="BD380" s="352"/>
      <c r="BE380" s="352"/>
      <c r="BF380" s="352"/>
      <c r="BG380" s="352"/>
      <c r="BH380" s="352"/>
      <c r="BI380" s="352"/>
      <c r="BJ380" s="352"/>
      <c r="BK380" s="352"/>
      <c r="BL380" s="352"/>
      <c r="BM380" s="352"/>
      <c r="BN380" s="352"/>
      <c r="BO380" s="352"/>
      <c r="BP380" s="340"/>
    </row>
    <row r="381" spans="1:68" hidden="1" x14ac:dyDescent="0.25">
      <c r="A381" s="340"/>
      <c r="B381" s="340"/>
      <c r="C381" s="348"/>
      <c r="D381" s="348"/>
      <c r="E381" s="348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50"/>
      <c r="AC381" s="350"/>
      <c r="AD381" s="346"/>
      <c r="AE381" s="346"/>
      <c r="AF381" s="346"/>
      <c r="AG381" s="346"/>
      <c r="AH381" s="346"/>
      <c r="AI381" s="346"/>
      <c r="AJ381" s="346"/>
      <c r="AK381" s="346"/>
      <c r="AL381" s="346"/>
      <c r="AM381" s="346"/>
      <c r="AN381" s="351"/>
      <c r="AO381" s="351"/>
      <c r="AP381" s="351"/>
      <c r="AQ381" s="351"/>
      <c r="AR381" s="351"/>
      <c r="AS381" s="351"/>
      <c r="AT381" s="351"/>
      <c r="AU381" s="351"/>
      <c r="AV381" s="351"/>
      <c r="AW381" s="351"/>
      <c r="AX381" s="351"/>
      <c r="AY381" s="351"/>
      <c r="AZ381" s="352"/>
      <c r="BA381" s="352"/>
      <c r="BB381" s="352"/>
      <c r="BC381" s="352"/>
      <c r="BD381" s="352"/>
      <c r="BE381" s="352"/>
      <c r="BF381" s="352"/>
      <c r="BG381" s="352"/>
      <c r="BH381" s="352"/>
      <c r="BI381" s="352"/>
      <c r="BJ381" s="352"/>
      <c r="BK381" s="352"/>
      <c r="BL381" s="352"/>
      <c r="BM381" s="352"/>
      <c r="BN381" s="352"/>
      <c r="BO381" s="352"/>
      <c r="BP381" s="340"/>
    </row>
    <row r="382" spans="1:68" hidden="1" x14ac:dyDescent="0.25">
      <c r="A382" s="340"/>
      <c r="B382" s="340"/>
      <c r="C382" s="348"/>
      <c r="D382" s="348"/>
      <c r="E382" s="348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50"/>
      <c r="AC382" s="350"/>
      <c r="AD382" s="346"/>
      <c r="AE382" s="346"/>
      <c r="AF382" s="346"/>
      <c r="AG382" s="346"/>
      <c r="AH382" s="346"/>
      <c r="AI382" s="346"/>
      <c r="AJ382" s="346"/>
      <c r="AK382" s="346"/>
      <c r="AL382" s="346"/>
      <c r="AM382" s="346"/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2"/>
      <c r="BA382" s="352"/>
      <c r="BB382" s="352"/>
      <c r="BC382" s="352"/>
      <c r="BD382" s="352"/>
      <c r="BE382" s="352"/>
      <c r="BF382" s="352"/>
      <c r="BG382" s="352"/>
      <c r="BH382" s="352"/>
      <c r="BI382" s="352"/>
      <c r="BJ382" s="352"/>
      <c r="BK382" s="352"/>
      <c r="BL382" s="352"/>
      <c r="BM382" s="352"/>
      <c r="BN382" s="352"/>
      <c r="BO382" s="352"/>
      <c r="BP382" s="340"/>
    </row>
    <row r="383" spans="1:68" hidden="1" x14ac:dyDescent="0.25">
      <c r="A383" s="340"/>
      <c r="B383" s="340"/>
      <c r="C383" s="348"/>
      <c r="D383" s="348"/>
      <c r="E383" s="348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50"/>
      <c r="AC383" s="350"/>
      <c r="AD383" s="346"/>
      <c r="AE383" s="346"/>
      <c r="AF383" s="346"/>
      <c r="AG383" s="346"/>
      <c r="AH383" s="346"/>
      <c r="AI383" s="346"/>
      <c r="AJ383" s="346"/>
      <c r="AK383" s="346"/>
      <c r="AL383" s="346"/>
      <c r="AM383" s="346"/>
      <c r="AN383" s="351"/>
      <c r="AO383" s="351"/>
      <c r="AP383" s="351"/>
      <c r="AQ383" s="351"/>
      <c r="AR383" s="351"/>
      <c r="AS383" s="351"/>
      <c r="AT383" s="351"/>
      <c r="AU383" s="351"/>
      <c r="AV383" s="351"/>
      <c r="AW383" s="351"/>
      <c r="AX383" s="351"/>
      <c r="AY383" s="351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  <c r="BL383" s="352"/>
      <c r="BM383" s="352"/>
      <c r="BN383" s="352"/>
      <c r="BO383" s="352"/>
      <c r="BP383" s="340"/>
    </row>
    <row r="384" spans="1:68" hidden="1" x14ac:dyDescent="0.25">
      <c r="A384" s="340"/>
      <c r="B384" s="340"/>
      <c r="C384" s="348"/>
      <c r="D384" s="348"/>
      <c r="E384" s="348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50"/>
      <c r="AC384" s="350"/>
      <c r="AD384" s="346"/>
      <c r="AE384" s="346"/>
      <c r="AF384" s="346"/>
      <c r="AG384" s="346"/>
      <c r="AH384" s="346"/>
      <c r="AI384" s="346"/>
      <c r="AJ384" s="346"/>
      <c r="AK384" s="346"/>
      <c r="AL384" s="346"/>
      <c r="AM384" s="346"/>
      <c r="AN384" s="351"/>
      <c r="AO384" s="351"/>
      <c r="AP384" s="351"/>
      <c r="AQ384" s="351"/>
      <c r="AR384" s="351"/>
      <c r="AS384" s="351"/>
      <c r="AT384" s="351"/>
      <c r="AU384" s="351"/>
      <c r="AV384" s="351"/>
      <c r="AW384" s="351"/>
      <c r="AX384" s="351"/>
      <c r="AY384" s="351"/>
      <c r="AZ384" s="352"/>
      <c r="BA384" s="352"/>
      <c r="BB384" s="352"/>
      <c r="BC384" s="352"/>
      <c r="BD384" s="352"/>
      <c r="BE384" s="352"/>
      <c r="BF384" s="352"/>
      <c r="BG384" s="352"/>
      <c r="BH384" s="352"/>
      <c r="BI384" s="352"/>
      <c r="BJ384" s="352"/>
      <c r="BK384" s="352"/>
      <c r="BL384" s="352"/>
      <c r="BM384" s="352"/>
      <c r="BN384" s="352"/>
      <c r="BO384" s="352"/>
      <c r="BP384" s="340"/>
    </row>
    <row r="385" spans="1:68" hidden="1" x14ac:dyDescent="0.25">
      <c r="A385" s="340"/>
      <c r="B385" s="340"/>
      <c r="C385" s="348"/>
      <c r="D385" s="348"/>
      <c r="E385" s="348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50"/>
      <c r="AC385" s="350"/>
      <c r="AD385" s="346"/>
      <c r="AE385" s="346"/>
      <c r="AF385" s="346"/>
      <c r="AG385" s="346"/>
      <c r="AH385" s="346"/>
      <c r="AI385" s="346"/>
      <c r="AJ385" s="346"/>
      <c r="AK385" s="346"/>
      <c r="AL385" s="346"/>
      <c r="AM385" s="346"/>
      <c r="AN385" s="351"/>
      <c r="AO385" s="351"/>
      <c r="AP385" s="351"/>
      <c r="AQ385" s="351"/>
      <c r="AR385" s="351"/>
      <c r="AS385" s="351"/>
      <c r="AT385" s="351"/>
      <c r="AU385" s="351"/>
      <c r="AV385" s="351"/>
      <c r="AW385" s="351"/>
      <c r="AX385" s="351"/>
      <c r="AY385" s="351"/>
      <c r="AZ385" s="352"/>
      <c r="BA385" s="352"/>
      <c r="BB385" s="352"/>
      <c r="BC385" s="352"/>
      <c r="BD385" s="352"/>
      <c r="BE385" s="352"/>
      <c r="BF385" s="352"/>
      <c r="BG385" s="352"/>
      <c r="BH385" s="352"/>
      <c r="BI385" s="352"/>
      <c r="BJ385" s="352"/>
      <c r="BK385" s="352"/>
      <c r="BL385" s="352"/>
      <c r="BM385" s="352"/>
      <c r="BN385" s="352"/>
      <c r="BO385" s="352"/>
      <c r="BP385" s="340"/>
    </row>
    <row r="386" spans="1:68" hidden="1" x14ac:dyDescent="0.25">
      <c r="A386" s="340"/>
      <c r="B386" s="340"/>
      <c r="C386" s="348"/>
      <c r="D386" s="348"/>
      <c r="E386" s="348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50"/>
      <c r="AC386" s="350"/>
      <c r="AD386" s="346"/>
      <c r="AE386" s="346"/>
      <c r="AF386" s="346"/>
      <c r="AG386" s="346"/>
      <c r="AH386" s="346"/>
      <c r="AI386" s="346"/>
      <c r="AJ386" s="346"/>
      <c r="AK386" s="346"/>
      <c r="AL386" s="346"/>
      <c r="AM386" s="346"/>
      <c r="AN386" s="351"/>
      <c r="AO386" s="351"/>
      <c r="AP386" s="351"/>
      <c r="AQ386" s="351"/>
      <c r="AR386" s="351"/>
      <c r="AS386" s="351"/>
      <c r="AT386" s="351"/>
      <c r="AU386" s="351"/>
      <c r="AV386" s="351"/>
      <c r="AW386" s="351"/>
      <c r="AX386" s="351"/>
      <c r="AY386" s="351"/>
      <c r="AZ386" s="352"/>
      <c r="BA386" s="352"/>
      <c r="BB386" s="352"/>
      <c r="BC386" s="352"/>
      <c r="BD386" s="352"/>
      <c r="BE386" s="352"/>
      <c r="BF386" s="352"/>
      <c r="BG386" s="352"/>
      <c r="BH386" s="352"/>
      <c r="BI386" s="352"/>
      <c r="BJ386" s="352"/>
      <c r="BK386" s="352"/>
      <c r="BL386" s="352"/>
      <c r="BM386" s="352"/>
      <c r="BN386" s="352"/>
      <c r="BO386" s="352"/>
      <c r="BP386" s="340"/>
    </row>
    <row r="387" spans="1:68" hidden="1" x14ac:dyDescent="0.25">
      <c r="A387" s="340"/>
      <c r="B387" s="340"/>
      <c r="C387" s="348"/>
      <c r="D387" s="348"/>
      <c r="E387" s="348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50"/>
      <c r="AC387" s="350"/>
      <c r="AD387" s="346"/>
      <c r="AE387" s="346"/>
      <c r="AF387" s="346"/>
      <c r="AG387" s="346"/>
      <c r="AH387" s="346"/>
      <c r="AI387" s="346"/>
      <c r="AJ387" s="346"/>
      <c r="AK387" s="346"/>
      <c r="AL387" s="346"/>
      <c r="AM387" s="346"/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2"/>
      <c r="BA387" s="352"/>
      <c r="BB387" s="352"/>
      <c r="BC387" s="352"/>
      <c r="BD387" s="352"/>
      <c r="BE387" s="352"/>
      <c r="BF387" s="352"/>
      <c r="BG387" s="352"/>
      <c r="BH387" s="352"/>
      <c r="BI387" s="352"/>
      <c r="BJ387" s="352"/>
      <c r="BK387" s="352"/>
      <c r="BL387" s="352"/>
      <c r="BM387" s="352"/>
      <c r="BN387" s="352"/>
      <c r="BO387" s="352"/>
      <c r="BP387" s="340"/>
    </row>
    <row r="388" spans="1:68" hidden="1" x14ac:dyDescent="0.25">
      <c r="A388" s="340"/>
      <c r="B388" s="340"/>
      <c r="C388" s="348"/>
      <c r="D388" s="348"/>
      <c r="E388" s="348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46"/>
      <c r="AE388" s="346"/>
      <c r="AF388" s="346"/>
      <c r="AG388" s="346"/>
      <c r="AH388" s="346"/>
      <c r="AI388" s="346"/>
      <c r="AJ388" s="346"/>
      <c r="AK388" s="346"/>
      <c r="AL388" s="346"/>
      <c r="AM388" s="346"/>
      <c r="AN388" s="351"/>
      <c r="AO388" s="351"/>
      <c r="AP388" s="351"/>
      <c r="AQ388" s="351"/>
      <c r="AR388" s="351"/>
      <c r="AS388" s="351"/>
      <c r="AT388" s="351"/>
      <c r="AU388" s="351"/>
      <c r="AV388" s="351"/>
      <c r="AW388" s="351"/>
      <c r="AX388" s="351"/>
      <c r="AY388" s="351"/>
      <c r="AZ388" s="352"/>
      <c r="BA388" s="352"/>
      <c r="BB388" s="352"/>
      <c r="BC388" s="352"/>
      <c r="BD388" s="352"/>
      <c r="BE388" s="352"/>
      <c r="BF388" s="352"/>
      <c r="BG388" s="352"/>
      <c r="BH388" s="352"/>
      <c r="BI388" s="352"/>
      <c r="BJ388" s="352"/>
      <c r="BK388" s="352"/>
      <c r="BL388" s="352"/>
      <c r="BM388" s="352"/>
      <c r="BN388" s="352"/>
      <c r="BO388" s="352"/>
      <c r="BP388" s="340"/>
    </row>
    <row r="389" spans="1:68" hidden="1" x14ac:dyDescent="0.25">
      <c r="A389" s="340"/>
      <c r="B389" s="340"/>
      <c r="C389" s="348"/>
      <c r="D389" s="348"/>
      <c r="E389" s="348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50"/>
      <c r="S389" s="350"/>
      <c r="T389" s="350"/>
      <c r="U389" s="350"/>
      <c r="V389" s="350"/>
      <c r="W389" s="350"/>
      <c r="X389" s="350"/>
      <c r="Y389" s="350"/>
      <c r="Z389" s="350"/>
      <c r="AA389" s="350"/>
      <c r="AB389" s="350"/>
      <c r="AC389" s="350"/>
      <c r="AD389" s="346"/>
      <c r="AE389" s="346"/>
      <c r="AF389" s="346"/>
      <c r="AG389" s="346"/>
      <c r="AH389" s="346"/>
      <c r="AI389" s="346"/>
      <c r="AJ389" s="346"/>
      <c r="AK389" s="346"/>
      <c r="AL389" s="346"/>
      <c r="AM389" s="346"/>
      <c r="AN389" s="351"/>
      <c r="AO389" s="351"/>
      <c r="AP389" s="351"/>
      <c r="AQ389" s="351"/>
      <c r="AR389" s="351"/>
      <c r="AS389" s="351"/>
      <c r="AT389" s="351"/>
      <c r="AU389" s="351"/>
      <c r="AV389" s="351"/>
      <c r="AW389" s="351"/>
      <c r="AX389" s="351"/>
      <c r="AY389" s="351"/>
      <c r="AZ389" s="352"/>
      <c r="BA389" s="352"/>
      <c r="BB389" s="352"/>
      <c r="BC389" s="352"/>
      <c r="BD389" s="352"/>
      <c r="BE389" s="352"/>
      <c r="BF389" s="352"/>
      <c r="BG389" s="352"/>
      <c r="BH389" s="352"/>
      <c r="BI389" s="352"/>
      <c r="BJ389" s="352"/>
      <c r="BK389" s="352"/>
      <c r="BL389" s="352"/>
      <c r="BM389" s="352"/>
      <c r="BN389" s="352"/>
      <c r="BO389" s="352"/>
      <c r="BP389" s="340"/>
    </row>
    <row r="390" spans="1:68" hidden="1" x14ac:dyDescent="0.25">
      <c r="A390" s="340"/>
      <c r="B390" s="340"/>
      <c r="C390" s="348"/>
      <c r="D390" s="348"/>
      <c r="E390" s="348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50"/>
      <c r="S390" s="350"/>
      <c r="T390" s="350"/>
      <c r="U390" s="350"/>
      <c r="V390" s="350"/>
      <c r="W390" s="350"/>
      <c r="X390" s="350"/>
      <c r="Y390" s="350"/>
      <c r="Z390" s="350"/>
      <c r="AA390" s="350"/>
      <c r="AB390" s="350"/>
      <c r="AC390" s="350"/>
      <c r="AD390" s="346"/>
      <c r="AE390" s="346"/>
      <c r="AF390" s="346"/>
      <c r="AG390" s="346"/>
      <c r="AH390" s="346"/>
      <c r="AI390" s="346"/>
      <c r="AJ390" s="346"/>
      <c r="AK390" s="346"/>
      <c r="AL390" s="346"/>
      <c r="AM390" s="346"/>
      <c r="AN390" s="351"/>
      <c r="AO390" s="351"/>
      <c r="AP390" s="351"/>
      <c r="AQ390" s="351"/>
      <c r="AR390" s="351"/>
      <c r="AS390" s="351"/>
      <c r="AT390" s="351"/>
      <c r="AU390" s="351"/>
      <c r="AV390" s="351"/>
      <c r="AW390" s="351"/>
      <c r="AX390" s="351"/>
      <c r="AY390" s="351"/>
      <c r="AZ390" s="352"/>
      <c r="BA390" s="352"/>
      <c r="BB390" s="352"/>
      <c r="BC390" s="352"/>
      <c r="BD390" s="352"/>
      <c r="BE390" s="352"/>
      <c r="BF390" s="352"/>
      <c r="BG390" s="352"/>
      <c r="BH390" s="352"/>
      <c r="BI390" s="352"/>
      <c r="BJ390" s="352"/>
      <c r="BK390" s="352"/>
      <c r="BL390" s="352"/>
      <c r="BM390" s="352"/>
      <c r="BN390" s="352"/>
      <c r="BO390" s="352"/>
      <c r="BP390" s="340"/>
    </row>
    <row r="391" spans="1:68" hidden="1" x14ac:dyDescent="0.25">
      <c r="A391" s="340"/>
      <c r="B391" s="340"/>
      <c r="C391" s="348"/>
      <c r="D391" s="348"/>
      <c r="E391" s="348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50"/>
      <c r="S391" s="350"/>
      <c r="T391" s="350"/>
      <c r="U391" s="350"/>
      <c r="V391" s="350"/>
      <c r="W391" s="350"/>
      <c r="X391" s="350"/>
      <c r="Y391" s="350"/>
      <c r="Z391" s="350"/>
      <c r="AA391" s="350"/>
      <c r="AB391" s="350"/>
      <c r="AC391" s="350"/>
      <c r="AD391" s="346"/>
      <c r="AE391" s="346"/>
      <c r="AF391" s="346"/>
      <c r="AG391" s="346"/>
      <c r="AH391" s="346"/>
      <c r="AI391" s="346"/>
      <c r="AJ391" s="346"/>
      <c r="AK391" s="346"/>
      <c r="AL391" s="346"/>
      <c r="AM391" s="346"/>
      <c r="AN391" s="351"/>
      <c r="AO391" s="351"/>
      <c r="AP391" s="351"/>
      <c r="AQ391" s="351"/>
      <c r="AR391" s="351"/>
      <c r="AS391" s="351"/>
      <c r="AT391" s="351"/>
      <c r="AU391" s="351"/>
      <c r="AV391" s="351"/>
      <c r="AW391" s="351"/>
      <c r="AX391" s="351"/>
      <c r="AY391" s="351"/>
      <c r="AZ391" s="352"/>
      <c r="BA391" s="352"/>
      <c r="BB391" s="352"/>
      <c r="BC391" s="352"/>
      <c r="BD391" s="352"/>
      <c r="BE391" s="352"/>
      <c r="BF391" s="352"/>
      <c r="BG391" s="352"/>
      <c r="BH391" s="352"/>
      <c r="BI391" s="352"/>
      <c r="BJ391" s="352"/>
      <c r="BK391" s="352"/>
      <c r="BL391" s="352"/>
      <c r="BM391" s="352"/>
      <c r="BN391" s="352"/>
      <c r="BO391" s="352"/>
      <c r="BP391" s="340"/>
    </row>
    <row r="392" spans="1:68" hidden="1" x14ac:dyDescent="0.25">
      <c r="A392" s="340"/>
      <c r="B392" s="340"/>
      <c r="C392" s="348"/>
      <c r="D392" s="348"/>
      <c r="E392" s="348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46"/>
      <c r="AE392" s="346"/>
      <c r="AF392" s="346"/>
      <c r="AG392" s="346"/>
      <c r="AH392" s="346"/>
      <c r="AI392" s="346"/>
      <c r="AJ392" s="346"/>
      <c r="AK392" s="346"/>
      <c r="AL392" s="346"/>
      <c r="AM392" s="346"/>
      <c r="AN392" s="351"/>
      <c r="AO392" s="351"/>
      <c r="AP392" s="351"/>
      <c r="AQ392" s="351"/>
      <c r="AR392" s="351"/>
      <c r="AS392" s="351"/>
      <c r="AT392" s="351"/>
      <c r="AU392" s="351"/>
      <c r="AV392" s="351"/>
      <c r="AW392" s="351"/>
      <c r="AX392" s="351"/>
      <c r="AY392" s="351"/>
      <c r="AZ392" s="352"/>
      <c r="BA392" s="352"/>
      <c r="BB392" s="352"/>
      <c r="BC392" s="352"/>
      <c r="BD392" s="352"/>
      <c r="BE392" s="352"/>
      <c r="BF392" s="352"/>
      <c r="BG392" s="352"/>
      <c r="BH392" s="352"/>
      <c r="BI392" s="352"/>
      <c r="BJ392" s="352"/>
      <c r="BK392" s="352"/>
      <c r="BL392" s="352"/>
      <c r="BM392" s="352"/>
      <c r="BN392" s="352"/>
      <c r="BO392" s="352"/>
      <c r="BP392" s="340"/>
    </row>
    <row r="393" spans="1:68" hidden="1" x14ac:dyDescent="0.25">
      <c r="A393" s="340"/>
      <c r="B393" s="340"/>
      <c r="C393" s="348"/>
      <c r="D393" s="348"/>
      <c r="E393" s="348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50"/>
      <c r="S393" s="350"/>
      <c r="T393" s="350"/>
      <c r="U393" s="350"/>
      <c r="V393" s="350"/>
      <c r="W393" s="350"/>
      <c r="X393" s="350"/>
      <c r="Y393" s="350"/>
      <c r="Z393" s="350"/>
      <c r="AA393" s="350"/>
      <c r="AB393" s="350"/>
      <c r="AC393" s="350"/>
      <c r="AD393" s="346"/>
      <c r="AE393" s="346"/>
      <c r="AF393" s="346"/>
      <c r="AG393" s="346"/>
      <c r="AH393" s="346"/>
      <c r="AI393" s="346"/>
      <c r="AJ393" s="346"/>
      <c r="AK393" s="346"/>
      <c r="AL393" s="346"/>
      <c r="AM393" s="346"/>
      <c r="AN393" s="351"/>
      <c r="AO393" s="351"/>
      <c r="AP393" s="351"/>
      <c r="AQ393" s="351"/>
      <c r="AR393" s="351"/>
      <c r="AS393" s="351"/>
      <c r="AT393" s="351"/>
      <c r="AU393" s="351"/>
      <c r="AV393" s="351"/>
      <c r="AW393" s="351"/>
      <c r="AX393" s="351"/>
      <c r="AY393" s="351"/>
      <c r="AZ393" s="352"/>
      <c r="BA393" s="352"/>
      <c r="BB393" s="352"/>
      <c r="BC393" s="352"/>
      <c r="BD393" s="352"/>
      <c r="BE393" s="352"/>
      <c r="BF393" s="352"/>
      <c r="BG393" s="352"/>
      <c r="BH393" s="352"/>
      <c r="BI393" s="352"/>
      <c r="BJ393" s="352"/>
      <c r="BK393" s="352"/>
      <c r="BL393" s="352"/>
      <c r="BM393" s="352"/>
      <c r="BN393" s="352"/>
      <c r="BO393" s="352"/>
      <c r="BP393" s="340"/>
    </row>
    <row r="394" spans="1:68" hidden="1" x14ac:dyDescent="0.25"/>
  </sheetData>
  <sheetProtection algorithmName="SHA-512" hashValue="irEeyhb/516ql7A3w0Y9QevK+RqgIwVU4g8E/10+8cp3qkQYsOEM7Uy+Q2jtt0Y8aFXL+AewBAx+FaXn3X0Arw==" saltValue="xFljqpTIob+9loF9OtIuMg==" spinCount="100000" sheet="1" insertRows="0"/>
  <mergeCells count="130">
    <mergeCell ref="A4:A7"/>
    <mergeCell ref="BP4:BP7"/>
    <mergeCell ref="B8:BP8"/>
    <mergeCell ref="AZ5:BH5"/>
    <mergeCell ref="L6:M6"/>
    <mergeCell ref="R6:S6"/>
    <mergeCell ref="AZ4:BO4"/>
    <mergeCell ref="AJ5:AM6"/>
    <mergeCell ref="AN5:AT5"/>
    <mergeCell ref="BL5:BL7"/>
    <mergeCell ref="AN6:AT6"/>
    <mergeCell ref="AZ6:BH6"/>
    <mergeCell ref="BK5:BK7"/>
    <mergeCell ref="AN4:AY4"/>
    <mergeCell ref="F4:AM4"/>
    <mergeCell ref="B4:B7"/>
    <mergeCell ref="C4:C7"/>
    <mergeCell ref="D4:D7"/>
    <mergeCell ref="AD5:AF6"/>
    <mergeCell ref="AG5:AI6"/>
    <mergeCell ref="F5:Q5"/>
    <mergeCell ref="R5:AC5"/>
    <mergeCell ref="P6:P7"/>
    <mergeCell ref="BO5:BO7"/>
    <mergeCell ref="AW5:AW7"/>
    <mergeCell ref="R74:S75"/>
    <mergeCell ref="T74:U75"/>
    <mergeCell ref="AE74:AF75"/>
    <mergeCell ref="AR74:AR75"/>
    <mergeCell ref="AS74:AS75"/>
    <mergeCell ref="AT74:AT75"/>
    <mergeCell ref="AH74:AI75"/>
    <mergeCell ref="AN74:AN75"/>
    <mergeCell ref="AO74:AO75"/>
    <mergeCell ref="AV74:AV75"/>
    <mergeCell ref="B62:BP62"/>
    <mergeCell ref="C72:C73"/>
    <mergeCell ref="D72:D73"/>
    <mergeCell ref="AZ74:AZ75"/>
    <mergeCell ref="A72:B75"/>
    <mergeCell ref="AN72:AT72"/>
    <mergeCell ref="AV72:AV73"/>
    <mergeCell ref="P73:Q73"/>
    <mergeCell ref="AB73:AC73"/>
    <mergeCell ref="AE73:AF73"/>
    <mergeCell ref="AH73:AI73"/>
    <mergeCell ref="X74:Y75"/>
    <mergeCell ref="AP74:AP75"/>
    <mergeCell ref="Q6:Q7"/>
    <mergeCell ref="AB6:AB7"/>
    <mergeCell ref="AC6:AC7"/>
    <mergeCell ref="B56:BP56"/>
    <mergeCell ref="A61:BP61"/>
    <mergeCell ref="A66:BP66"/>
    <mergeCell ref="B67:BP67"/>
    <mergeCell ref="Z6:AA6"/>
    <mergeCell ref="A55:BP55"/>
    <mergeCell ref="F6:G6"/>
    <mergeCell ref="H6:I6"/>
    <mergeCell ref="J6:K6"/>
    <mergeCell ref="AU5:AU7"/>
    <mergeCell ref="V6:W6"/>
    <mergeCell ref="X6:Y6"/>
    <mergeCell ref="N6:O6"/>
    <mergeCell ref="BM5:BM7"/>
    <mergeCell ref="BN5:BN7"/>
    <mergeCell ref="AX5:AX7"/>
    <mergeCell ref="AY5:AY7"/>
    <mergeCell ref="T6:U6"/>
    <mergeCell ref="BI5:BI7"/>
    <mergeCell ref="AV5:AV7"/>
    <mergeCell ref="BJ5:BJ7"/>
    <mergeCell ref="AU72:AU75"/>
    <mergeCell ref="AD74:AD75"/>
    <mergeCell ref="AQ74:AQ75"/>
    <mergeCell ref="J73:K73"/>
    <mergeCell ref="L73:M73"/>
    <mergeCell ref="R73:S73"/>
    <mergeCell ref="T73:U73"/>
    <mergeCell ref="V73:W73"/>
    <mergeCell ref="X73:Y73"/>
    <mergeCell ref="AD72:AF72"/>
    <mergeCell ref="F72:Q72"/>
    <mergeCell ref="AJ72:AM72"/>
    <mergeCell ref="AG74:AG75"/>
    <mergeCell ref="AL74:AM74"/>
    <mergeCell ref="AL75:AM75"/>
    <mergeCell ref="AB74:AC75"/>
    <mergeCell ref="N74:O75"/>
    <mergeCell ref="N73:O73"/>
    <mergeCell ref="Z73:AA73"/>
    <mergeCell ref="Z74:AA75"/>
    <mergeCell ref="V74:W75"/>
    <mergeCell ref="R72:AC72"/>
    <mergeCell ref="AG72:AI72"/>
    <mergeCell ref="BN72:BN73"/>
    <mergeCell ref="BO72:BO73"/>
    <mergeCell ref="BL74:BL75"/>
    <mergeCell ref="BM74:BM75"/>
    <mergeCell ref="BN74:BN75"/>
    <mergeCell ref="BO74:BO75"/>
    <mergeCell ref="BI72:BI73"/>
    <mergeCell ref="BI74:BI75"/>
    <mergeCell ref="BK72:BK73"/>
    <mergeCell ref="BK74:BK75"/>
    <mergeCell ref="BJ72:BJ73"/>
    <mergeCell ref="AZ72:BH72"/>
    <mergeCell ref="BA74:BA75"/>
    <mergeCell ref="BB74:BB75"/>
    <mergeCell ref="BC74:BC75"/>
    <mergeCell ref="BD74:BD75"/>
    <mergeCell ref="BJ74:BJ75"/>
    <mergeCell ref="E4:E7"/>
    <mergeCell ref="BL72:BL73"/>
    <mergeCell ref="BM72:BM73"/>
    <mergeCell ref="BE74:BE75"/>
    <mergeCell ref="BF74:BF75"/>
    <mergeCell ref="BG74:BG75"/>
    <mergeCell ref="BH74:BH75"/>
    <mergeCell ref="AL73:AM73"/>
    <mergeCell ref="AY72:AY75"/>
    <mergeCell ref="AW72:AW75"/>
    <mergeCell ref="AX72:AX75"/>
    <mergeCell ref="F74:G75"/>
    <mergeCell ref="H74:I75"/>
    <mergeCell ref="J74:K75"/>
    <mergeCell ref="L74:M75"/>
    <mergeCell ref="F73:G73"/>
    <mergeCell ref="H73:I73"/>
    <mergeCell ref="P74:Q75"/>
  </mergeCells>
  <phoneticPr fontId="13" type="noConversion"/>
  <conditionalFormatting sqref="AU63:AY65 AU57:AY60 AU68:AY71 AU9:AY54">
    <cfRule type="expression" dxfId="122" priority="409">
      <formula>OR(ISNUMBER($AN9:$AT9))</formula>
    </cfRule>
  </conditionalFormatting>
  <conditionalFormatting sqref="BI63:BO65 BI57:BO60 BI68:BO71 BI9:BO54">
    <cfRule type="expression" dxfId="121" priority="408">
      <formula>OR(ISNUMBER($AZ9:$BH9))</formula>
    </cfRule>
  </conditionalFormatting>
  <conditionalFormatting sqref="BI63:BO65 BI9:BO54">
    <cfRule type="notContainsBlanks" dxfId="120" priority="407">
      <formula>LEN(TRIM(BI9))&gt;0</formula>
    </cfRule>
  </conditionalFormatting>
  <conditionalFormatting sqref="AU63:AY65 AU9:AY54">
    <cfRule type="notContainsBlanks" dxfId="119" priority="406">
      <formula>LEN(TRIM(AU9))&gt;0</formula>
    </cfRule>
  </conditionalFormatting>
  <conditionalFormatting sqref="AU57:AY60 AU68:AY71 BI57:BO60 BI68:BO71">
    <cfRule type="notContainsBlanks" dxfId="118" priority="405">
      <formula>LEN(TRIM(AU57))&gt;0</formula>
    </cfRule>
  </conditionalFormatting>
  <conditionalFormatting sqref="D57:E60 D63:E65 D9:E54 D68:E71">
    <cfRule type="expression" dxfId="117" priority="400">
      <formula>OR(ISNUMBER($C9),ISTEXT($C9))</formula>
    </cfRule>
  </conditionalFormatting>
  <conditionalFormatting sqref="C63:C65 C68:C71">
    <cfRule type="expression" dxfId="116" priority="397">
      <formula>OR(ISNUMBER($B63),ISTEXT($B63))</formula>
    </cfRule>
  </conditionalFormatting>
  <conditionalFormatting sqref="AJ60 AJ63:AJ65 AJ69:AJ71 AJ9:AJ54">
    <cfRule type="expression" dxfId="115" priority="380">
      <formula>OR(ISNUMBER($AK9),ISNUMBER($AL9))</formula>
    </cfRule>
  </conditionalFormatting>
  <conditionalFormatting sqref="AJ60:AM60 AJ63:AM65 AJ71:AM71 AJ9:AM54">
    <cfRule type="notContainsBlanks" dxfId="114" priority="379">
      <formula>LEN(TRIM(AJ9))&gt;0</formula>
    </cfRule>
  </conditionalFormatting>
  <conditionalFormatting sqref="F57:Q60 F63:Q65 F68:Q71 F9:Q54">
    <cfRule type="notContainsBlanks" dxfId="113" priority="365">
      <formula>LEN(TRIM(F9))&gt;0</formula>
    </cfRule>
  </conditionalFormatting>
  <conditionalFormatting sqref="C63:E65 C57:E60 C9:E54 C68:E71">
    <cfRule type="notContainsBlanks" dxfId="112" priority="394">
      <formula>LEN(TRIM(C9))&gt;0</formula>
    </cfRule>
  </conditionalFormatting>
  <conditionalFormatting sqref="AE60:AF60 AE63:AF65 AE69:AF71 AE9:AF54">
    <cfRule type="notContainsBlanks" dxfId="111" priority="4">
      <formula>LEN(TRIM(AE9))&gt;0</formula>
    </cfRule>
    <cfRule type="expression" dxfId="110" priority="388">
      <formula>OR(ISNUMBER($AD9),ISNUMBER($AE9))</formula>
    </cfRule>
  </conditionalFormatting>
  <conditionalFormatting sqref="AH60:AI60 AH63:AI65 AH69:AI71 AH9:AI54">
    <cfRule type="notContainsBlanks" dxfId="109" priority="3">
      <formula>LEN(TRIM(AH9))&gt;0</formula>
    </cfRule>
    <cfRule type="expression" dxfId="108" priority="386">
      <formula>OR(ISNUMBER($AG9),ISNUMBER($AH9))</formula>
    </cfRule>
  </conditionalFormatting>
  <conditionalFormatting sqref="AK60:AM60 AK63:AM65 AK69:AM71 AK9:AM54">
    <cfRule type="expression" dxfId="107" priority="382">
      <formula>OR(ISNUMBER($AK9),ISTEXT($AJ9),ISNUMBER($AJ9),ISNUMBER($AL9))</formula>
    </cfRule>
  </conditionalFormatting>
  <conditionalFormatting sqref="O60 M60 K60 I60 G60 G63:G65 I63:I65 K63:K65 M63:M65 O63:O65 S63:S65 U63:U65 W63:W65 Y63:Y65 AA63:AA65 G69:G71 I69:I71 K69:K71 M69:M71 O69:O71 AA69:AA71 Y69:Y71 W69:W71 U69:U71 S69:S71 G9:G54 I9:I54 K9:K54 M9:M54 O9:O54 S9:S54 U9:U54 W9:W54 Y9:Y54 AA9:AA54">
    <cfRule type="expression" dxfId="106" priority="369">
      <formula>ISNUMBER(F9)</formula>
    </cfRule>
  </conditionalFormatting>
  <conditionalFormatting sqref="F60 H60 J60 L60 N60 F63:F65 H63:H65 J63:J65 L63:L65 N63:N65 R63:R65 T63:T65 V63:V65 X63:X65 Z63:Z65 F69:F71 H69:H71 J69:J71 L69:L71 N69:N71 R69:R71 T69:T71 V69:V71 X69:X71 Z69:Z71 F9:F54 H9:H54 J9:J54 L9:L54 N9:N54 R9:R54 T9:T54 V9:V54 X9:X54 Z9:Z54">
    <cfRule type="expression" dxfId="105" priority="366">
      <formula>ISNUMBER(G9)</formula>
    </cfRule>
  </conditionalFormatting>
  <conditionalFormatting sqref="R57:AC60 R63:AC65 R68:AC71 R9:AC54">
    <cfRule type="notContainsBlanks" dxfId="104" priority="363">
      <formula>LEN(TRIM(R9))&gt;0</formula>
    </cfRule>
  </conditionalFormatting>
  <conditionalFormatting sqref="AA60 Y60 W60 U60 S60">
    <cfRule type="expression" dxfId="103" priority="661">
      <formula>ISNUMBER(R60)</formula>
    </cfRule>
  </conditionalFormatting>
  <conditionalFormatting sqref="Z60 X60 V60 T60 R60">
    <cfRule type="expression" dxfId="102" priority="364">
      <formula>ISNUMBER(S60)</formula>
    </cfRule>
  </conditionalFormatting>
  <conditionalFormatting sqref="S57 U57 W57 Y57 AA57">
    <cfRule type="expression" dxfId="101" priority="205">
      <formula>ISNUMBER(R57)</formula>
    </cfRule>
  </conditionalFormatting>
  <conditionalFormatting sqref="AJ57">
    <cfRule type="expression" dxfId="100" priority="194">
      <formula>OR(ISNUMBER($AK57),ISNUMBER($AL57))</formula>
    </cfRule>
  </conditionalFormatting>
  <conditionalFormatting sqref="AJ57:AM57">
    <cfRule type="notContainsBlanks" dxfId="99" priority="193">
      <formula>LEN(TRIM(AJ57))&gt;0</formula>
    </cfRule>
  </conditionalFormatting>
  <conditionalFormatting sqref="AE57:AF57">
    <cfRule type="expression" dxfId="98" priority="198">
      <formula>OR(ISNUMBER($AD57),ISNUMBER($AE57))</formula>
    </cfRule>
  </conditionalFormatting>
  <conditionalFormatting sqref="AH57:AI57">
    <cfRule type="notContainsBlanks" dxfId="97" priority="5">
      <formula>LEN(TRIM(AH57))&gt;0</formula>
    </cfRule>
    <cfRule type="expression" dxfId="96" priority="197">
      <formula>OR(ISNUMBER($AG57),ISNUMBER($AH57))</formula>
    </cfRule>
  </conditionalFormatting>
  <conditionalFormatting sqref="AL57:AM57">
    <cfRule type="expression" dxfId="95" priority="195">
      <formula>OR(ISNUMBER($AK57),ISTEXT($AJ57),ISNUMBER($AJ57),ISNUMBER($AL57))</formula>
    </cfRule>
  </conditionalFormatting>
  <conditionalFormatting sqref="G57 I57 K57 M57 O57">
    <cfRule type="expression" dxfId="94" priority="192">
      <formula>ISNUMBER(F57)</formula>
    </cfRule>
  </conditionalFormatting>
  <conditionalFormatting sqref="N57 L57 J57 H57 F57">
    <cfRule type="expression" dxfId="93" priority="191">
      <formula>ISNUMBER(G57)</formula>
    </cfRule>
  </conditionalFormatting>
  <conditionalFormatting sqref="R57 T57 V57 X57 Z57">
    <cfRule type="expression" dxfId="92" priority="189">
      <formula>ISNUMBER(S57)</formula>
    </cfRule>
  </conditionalFormatting>
  <conditionalFormatting sqref="AJ58:AJ59">
    <cfRule type="expression" dxfId="91" priority="174">
      <formula>OR(ISNUMBER($AK58),ISNUMBER($AL58))</formula>
    </cfRule>
  </conditionalFormatting>
  <conditionalFormatting sqref="AJ58:AM60">
    <cfRule type="notContainsBlanks" dxfId="90" priority="173">
      <formula>LEN(TRIM(AJ58))&gt;0</formula>
    </cfRule>
  </conditionalFormatting>
  <conditionalFormatting sqref="AE58:AF60">
    <cfRule type="notContainsBlanks" dxfId="89" priority="2">
      <formula>LEN(TRIM(AE58))&gt;0</formula>
    </cfRule>
    <cfRule type="expression" dxfId="88" priority="178">
      <formula>OR(ISNUMBER($AD58),ISNUMBER($AE58))</formula>
    </cfRule>
  </conditionalFormatting>
  <conditionalFormatting sqref="AH58:AI60">
    <cfRule type="notContainsBlanks" dxfId="87" priority="1">
      <formula>LEN(TRIM(AH58))&gt;0</formula>
    </cfRule>
    <cfRule type="expression" dxfId="86" priority="177">
      <formula>OR(ISNUMBER($AG58),ISNUMBER($AH58))</formula>
    </cfRule>
  </conditionalFormatting>
  <conditionalFormatting sqref="AL58:AM59">
    <cfRule type="expression" dxfId="85" priority="175">
      <formula>OR(ISNUMBER($AK58),ISTEXT($AJ58),ISNUMBER($AJ58),ISNUMBER($AL58))</formula>
    </cfRule>
  </conditionalFormatting>
  <conditionalFormatting sqref="G58:G59 I58:I59 K58:K59 M58:M59 O58:O59">
    <cfRule type="expression" dxfId="84" priority="172">
      <formula>ISNUMBER(F58)</formula>
    </cfRule>
  </conditionalFormatting>
  <conditionalFormatting sqref="F58:F59 H58:H59 J58:J59 L58:L59 N58:N59">
    <cfRule type="expression" dxfId="83" priority="171">
      <formula>ISNUMBER(G58)</formula>
    </cfRule>
  </conditionalFormatting>
  <conditionalFormatting sqref="AA58:AA59 Y58:Y59 W58:W59 U58:U59 S58:S59">
    <cfRule type="expression" dxfId="82" priority="185">
      <formula>ISNUMBER(R58)</formula>
    </cfRule>
  </conditionalFormatting>
  <conditionalFormatting sqref="R58:R59 T58:T59 V58:V59 X58:X59 Z58:Z59">
    <cfRule type="expression" dxfId="81" priority="169">
      <formula>ISNUMBER(S58)</formula>
    </cfRule>
  </conditionalFormatting>
  <conditionalFormatting sqref="AJ69:AM70">
    <cfRule type="notContainsBlanks" dxfId="80" priority="61">
      <formula>LEN(TRIM(AJ69))&gt;0</formula>
    </cfRule>
  </conditionalFormatting>
  <conditionalFormatting sqref="S68 U68 W68 Y68 AA68">
    <cfRule type="expression" dxfId="79" priority="33">
      <formula>ISNUMBER(R68)</formula>
    </cfRule>
  </conditionalFormatting>
  <conditionalFormatting sqref="AJ68">
    <cfRule type="expression" dxfId="78" priority="22">
      <formula>OR(ISNUMBER($AK68),ISNUMBER($AL68))</formula>
    </cfRule>
  </conditionalFormatting>
  <conditionalFormatting sqref="AJ68:AM68">
    <cfRule type="notContainsBlanks" dxfId="77" priority="21">
      <formula>LEN(TRIM(AJ68))&gt;0</formula>
    </cfRule>
  </conditionalFormatting>
  <conditionalFormatting sqref="AE68:AF68">
    <cfRule type="expression" dxfId="76" priority="26">
      <formula>OR(ISNUMBER($AD68),ISNUMBER($AE68))</formula>
    </cfRule>
  </conditionalFormatting>
  <conditionalFormatting sqref="AH68:AI68">
    <cfRule type="expression" dxfId="75" priority="25">
      <formula>OR(ISNUMBER($AG68),ISNUMBER($AH68))</formula>
    </cfRule>
  </conditionalFormatting>
  <conditionalFormatting sqref="AL68:AM68">
    <cfRule type="expression" dxfId="74" priority="23">
      <formula>OR(ISNUMBER($AK68),ISTEXT($AJ68),ISNUMBER($AJ68),ISNUMBER($AL68))</formula>
    </cfRule>
  </conditionalFormatting>
  <conditionalFormatting sqref="G68 I68 K68 M68 O68">
    <cfRule type="expression" dxfId="73" priority="20">
      <formula>ISNUMBER(F68)</formula>
    </cfRule>
  </conditionalFormatting>
  <conditionalFormatting sqref="N68 L68 J68 H68 F68">
    <cfRule type="expression" dxfId="72" priority="19">
      <formula>ISNUMBER(G68)</formula>
    </cfRule>
  </conditionalFormatting>
  <conditionalFormatting sqref="R68 T68 V68 X68 Z68">
    <cfRule type="expression" dxfId="71" priority="17">
      <formula>ISNUMBER(S68)</formula>
    </cfRule>
  </conditionalFormatting>
  <conditionalFormatting sqref="P63:Q65 P57:Q60 P68:Q71 P9:Q54">
    <cfRule type="expression" dxfId="70" priority="1011">
      <formula>OR(ISNUMBER($F9:$O9),ISNUMBER($P9))</formula>
    </cfRule>
  </conditionalFormatting>
  <conditionalFormatting sqref="AB63:AC65 AB57:AC60 AB68:AC71 AB9:AC54">
    <cfRule type="expression" dxfId="69" priority="1033">
      <formula>OR(ISNUMBER($R9:$AA9),ISNUMBER($AB9))</formula>
    </cfRule>
  </conditionalFormatting>
  <conditionalFormatting sqref="C57:E60 C63:E65 C9:E54 C68:E71">
    <cfRule type="expression" dxfId="68" priority="1040">
      <formula>IF(#REF!&gt;0,1,0)</formula>
    </cfRule>
  </conditionalFormatting>
  <dataValidations xWindow="642" yWindow="551" count="5">
    <dataValidation allowBlank="1" showInputMessage="1" showErrorMessage="1" prompt="掛牆式、卡式、風琴式等_x000a_Wall-mounted, Cassette, Ceiling Suspended, etc." sqref="BL5:BL7 BL73 BL63:BL65 BL68:BL71 BL9" xr:uid="{00000000-0002-0000-0000-000000000000}"/>
    <dataValidation allowBlank="1" showInputMessage="1" prompt="橫樑，假牆， 天花等_x000a_Beam, False Wall, Ceiling, etc." sqref="BM5:BM7 BM73 BM63:BM65 BM68:BM71 BM9" xr:uid="{00000000-0002-0000-0000-000001000000}"/>
    <dataValidation allowBlank="1" showInputMessage="1" showErrorMessage="1" prompt="橫樑，假牆， 天花等_x000a_Beam, False Wall, Ceiling, etc." sqref="BM72" xr:uid="{00000000-0002-0000-0000-000002000000}"/>
    <dataValidation allowBlank="1" showInputMessage="1" prompt="掛牆式、卡式、風琴式等_x000a_Wall-mounted, Cassette, Ceiling Suspended, etc." sqref="BL72" xr:uid="{00000000-0002-0000-0000-000003000000}"/>
    <dataValidation type="list" showInputMessage="1" showErrorMessage="1" sqref="C2" xr:uid="{00000000-0002-0000-0000-000004000000}">
      <formula1>INDIRECT(SUBSTITUTE(C1," ","_"))</formula1>
    </dataValidation>
  </dataValidations>
  <hyperlinks>
    <hyperlink ref="A81" r:id="rId1" xr:uid="{00000000-0004-0000-0000-000000000000}"/>
  </hyperlinks>
  <pageMargins left="0.23622047244094491" right="0.23622047244094491" top="0.62992125984251968" bottom="0.43307086614173229" header="0.31496062992125984" footer="0.31496062992125984"/>
  <pageSetup paperSize="8" scale="18" orientation="landscape" r:id="rId2"/>
  <headerFooter>
    <oddFooter>&amp;C&amp;"Cambria,標準"&amp;16&amp;P/&amp;N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642" yWindow="551" count="7">
        <x14:dataValidation type="list" allowBlank="1" showInputMessage="1" showErrorMessage="1" xr:uid="{00000000-0002-0000-0000-000005000000}">
          <x14:formula1>
            <xm:f>Database!$G$1:$J$1</xm:f>
          </x14:formula1>
          <xm:sqref>C1</xm:sqref>
        </x14:dataValidation>
        <x14:dataValidation type="list" allowBlank="1" showInputMessage="1" showErrorMessage="1" xr:uid="{00000000-0002-0000-0000-000006000000}">
          <x14:formula1>
            <xm:f>Database!$P$2:$P$3</xm:f>
          </x14:formula1>
          <xm:sqref>AV10:AV53 BJ10:BJ54</xm:sqref>
        </x14:dataValidation>
        <x14:dataValidation type="list" allowBlank="1" showInputMessage="1" showErrorMessage="1" prompt="掛牆式、卡式、風琴式等_x000a_Wall-mounted, Cassette, Ceiling Suspended, etc." xr:uid="{00000000-0002-0000-0000-000007000000}">
          <x14:formula1>
            <xm:f>Database!$M$2:$M$5</xm:f>
          </x14:formula1>
          <xm:sqref>BL10:BL54</xm:sqref>
        </x14:dataValidation>
        <x14:dataValidation type="list" allowBlank="1" showInputMessage="1" prompt="橫樑，假牆， 天花等_x000a_Beam, False Wall, Ceiling, etc." xr:uid="{00000000-0002-0000-0000-000008000000}">
          <x14:formula1>
            <xm:f>Database!$L$2:$L$4</xm:f>
          </x14:formula1>
          <xm:sqref>BM10:BM54</xm:sqref>
        </x14:dataValidation>
        <x14:dataValidation type="list" allowBlank="1" showInputMessage="1" showErrorMessage="1" xr:uid="{00000000-0002-0000-0000-000009000000}">
          <x14:formula1>
            <xm:f>Database!$Q$2:$Q$51</xm:f>
          </x14:formula1>
          <xm:sqref>AU10:AU53 BI10:BI54</xm:sqref>
        </x14:dataValidation>
        <x14:dataValidation type="list" allowBlank="1" showInputMessage="1" showErrorMessage="1" xr:uid="{00000000-0002-0000-0000-00000A000000}">
          <x14:formula1>
            <xm:f>Database!$N$2:$N$7</xm:f>
          </x14:formula1>
          <xm:sqref>AY10:AY53 BO10:BO54</xm:sqref>
        </x14:dataValidation>
        <x14:dataValidation type="list" allowBlank="1" showInputMessage="1" showErrorMessage="1" xr:uid="{00000000-0002-0000-0000-00000B000000}">
          <x14:formula1>
            <xm:f>Database!$O$2:$O$3</xm:f>
          </x14:formula1>
          <xm:sqref>BP10:BP54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3EB7-2C69-4048-89D0-015D7411F5D9}">
  <dimension ref="A1:XEI398"/>
  <sheetViews>
    <sheetView zoomScale="40" zoomScaleNormal="40" zoomScaleSheetLayoutView="30" zoomScalePageLayoutView="20" workbookViewId="0">
      <selection activeCell="Z10" sqref="Z10"/>
    </sheetView>
  </sheetViews>
  <sheetFormatPr defaultColWidth="9" defaultRowHeight="0" customHeight="1" zeroHeight="1" x14ac:dyDescent="0.25"/>
  <cols>
    <col min="1" max="1" width="9.25" style="1" bestFit="1" customWidth="1"/>
    <col min="2" max="2" width="32.625" style="1" customWidth="1"/>
    <col min="3" max="3" width="35.5" style="56" customWidth="1"/>
    <col min="4" max="4" width="27.5" style="56" customWidth="1"/>
    <col min="5" max="5" width="17.75" style="401" customWidth="1"/>
    <col min="6" max="17" width="11.25" style="104" customWidth="1"/>
    <col min="18" max="29" width="11.25" style="105" customWidth="1"/>
    <col min="30" max="35" width="11.25" style="358" customWidth="1"/>
    <col min="36" max="36" width="18.5" style="358" customWidth="1"/>
    <col min="37" max="37" width="12.5" style="358" customWidth="1"/>
    <col min="38" max="39" width="11.25" style="358" customWidth="1"/>
    <col min="40" max="40" width="9.125" style="102" customWidth="1"/>
    <col min="41" max="41" width="9.125" style="102" bestFit="1" customWidth="1"/>
    <col min="42" max="42" width="9.125" style="102" customWidth="1"/>
    <col min="43" max="43" width="9.125" style="102" bestFit="1" customWidth="1"/>
    <col min="44" max="45" width="9.125" style="102" customWidth="1"/>
    <col min="46" max="46" width="9.125" style="102" bestFit="1" customWidth="1"/>
    <col min="47" max="49" width="16" style="102" customWidth="1"/>
    <col min="50" max="50" width="14.25" style="102" bestFit="1" customWidth="1"/>
    <col min="51" max="51" width="32.625" style="102" customWidth="1"/>
    <col min="52" max="54" width="9.125" style="103" bestFit="1" customWidth="1"/>
    <col min="55" max="55" width="9.125" style="103" customWidth="1"/>
    <col min="56" max="58" width="9.125" style="103" bestFit="1" customWidth="1"/>
    <col min="59" max="59" width="9.125" style="103" customWidth="1"/>
    <col min="60" max="60" width="9.125" style="103" bestFit="1" customWidth="1"/>
    <col min="61" max="65" width="16" style="103" customWidth="1"/>
    <col min="66" max="66" width="14.25" style="103" bestFit="1" customWidth="1"/>
    <col min="67" max="67" width="23.25" style="103" customWidth="1"/>
    <col min="68" max="68" width="20" style="1" customWidth="1"/>
    <col min="69" max="16384" width="9" style="340"/>
  </cols>
  <sheetData>
    <row r="1" spans="1:71" s="341" customFormat="1" ht="48.75" customHeight="1" thickBot="1" x14ac:dyDescent="0.3">
      <c r="A1" s="125"/>
      <c r="B1" s="356" t="s">
        <v>400</v>
      </c>
      <c r="C1" s="170" t="s">
        <v>359</v>
      </c>
      <c r="D1" s="172"/>
      <c r="E1" s="385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125"/>
    </row>
    <row r="2" spans="1:71" s="341" customFormat="1" ht="48.75" customHeight="1" thickTop="1" thickBot="1" x14ac:dyDescent="0.3">
      <c r="A2" s="125"/>
      <c r="B2" s="356" t="s">
        <v>401</v>
      </c>
      <c r="C2" s="171" t="s">
        <v>738</v>
      </c>
      <c r="D2" s="171"/>
      <c r="E2" s="385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125"/>
    </row>
    <row r="3" spans="1:71" ht="21" customHeight="1" thickTop="1" thickBot="1" x14ac:dyDescent="0.3">
      <c r="B3" s="173"/>
      <c r="C3" s="174"/>
      <c r="D3" s="174"/>
      <c r="E3" s="386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</row>
    <row r="4" spans="1:71" ht="94.5" customHeight="1" thickTop="1" x14ac:dyDescent="0.25">
      <c r="A4" s="494" t="s">
        <v>0</v>
      </c>
      <c r="B4" s="528" t="s">
        <v>1</v>
      </c>
      <c r="C4" s="532" t="s">
        <v>2</v>
      </c>
      <c r="D4" s="536" t="s">
        <v>864</v>
      </c>
      <c r="E4" s="546" t="s">
        <v>989</v>
      </c>
      <c r="F4" s="524" t="s">
        <v>952</v>
      </c>
      <c r="G4" s="525"/>
      <c r="H4" s="525"/>
      <c r="I4" s="525"/>
      <c r="J4" s="525"/>
      <c r="K4" s="525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7"/>
      <c r="AL4" s="527"/>
      <c r="AM4" s="527"/>
      <c r="AN4" s="521" t="s">
        <v>949</v>
      </c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3"/>
      <c r="AZ4" s="510" t="s">
        <v>988</v>
      </c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2"/>
      <c r="BP4" s="498" t="s">
        <v>185</v>
      </c>
      <c r="BR4" s="342"/>
      <c r="BS4" s="342"/>
    </row>
    <row r="5" spans="1:71" ht="65.099999999999994" customHeight="1" x14ac:dyDescent="0.25">
      <c r="A5" s="495"/>
      <c r="B5" s="529"/>
      <c r="C5" s="533"/>
      <c r="D5" s="533"/>
      <c r="E5" s="547"/>
      <c r="F5" s="460" t="s">
        <v>181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539"/>
      <c r="R5" s="509" t="s">
        <v>182</v>
      </c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540"/>
      <c r="AD5" s="513" t="s">
        <v>986</v>
      </c>
      <c r="AE5" s="514"/>
      <c r="AF5" s="537"/>
      <c r="AG5" s="514" t="s">
        <v>177</v>
      </c>
      <c r="AH5" s="514"/>
      <c r="AI5" s="537"/>
      <c r="AJ5" s="513" t="s">
        <v>987</v>
      </c>
      <c r="AK5" s="514"/>
      <c r="AL5" s="514"/>
      <c r="AM5" s="515"/>
      <c r="AN5" s="518" t="s">
        <v>171</v>
      </c>
      <c r="AO5" s="519"/>
      <c r="AP5" s="519"/>
      <c r="AQ5" s="519"/>
      <c r="AR5" s="519"/>
      <c r="AS5" s="519"/>
      <c r="AT5" s="520"/>
      <c r="AU5" s="463" t="s">
        <v>162</v>
      </c>
      <c r="AV5" s="463" t="s">
        <v>180</v>
      </c>
      <c r="AW5" s="463" t="s">
        <v>163</v>
      </c>
      <c r="AX5" s="463" t="s">
        <v>8</v>
      </c>
      <c r="AY5" s="470" t="s">
        <v>13</v>
      </c>
      <c r="AZ5" s="504" t="s">
        <v>171</v>
      </c>
      <c r="BA5" s="505"/>
      <c r="BB5" s="505"/>
      <c r="BC5" s="505"/>
      <c r="BD5" s="505"/>
      <c r="BE5" s="505"/>
      <c r="BF5" s="505"/>
      <c r="BG5" s="505"/>
      <c r="BH5" s="506"/>
      <c r="BI5" s="467" t="s">
        <v>162</v>
      </c>
      <c r="BJ5" s="467" t="s">
        <v>180</v>
      </c>
      <c r="BK5" s="467" t="s">
        <v>163</v>
      </c>
      <c r="BL5" s="467" t="s">
        <v>179</v>
      </c>
      <c r="BM5" s="467" t="s">
        <v>178</v>
      </c>
      <c r="BN5" s="467" t="s">
        <v>8</v>
      </c>
      <c r="BO5" s="543" t="s">
        <v>889</v>
      </c>
      <c r="BP5" s="499"/>
    </row>
    <row r="6" spans="1:71" ht="65.099999999999994" customHeight="1" x14ac:dyDescent="0.25">
      <c r="A6" s="496"/>
      <c r="B6" s="530"/>
      <c r="C6" s="534"/>
      <c r="D6" s="534"/>
      <c r="E6" s="547"/>
      <c r="F6" s="460" t="s">
        <v>167</v>
      </c>
      <c r="G6" s="461"/>
      <c r="H6" s="462" t="s">
        <v>168</v>
      </c>
      <c r="I6" s="461"/>
      <c r="J6" s="462" t="s">
        <v>169</v>
      </c>
      <c r="K6" s="461"/>
      <c r="L6" s="507" t="s">
        <v>170</v>
      </c>
      <c r="M6" s="508"/>
      <c r="N6" s="462" t="s">
        <v>183</v>
      </c>
      <c r="O6" s="466"/>
      <c r="P6" s="541" t="s">
        <v>999</v>
      </c>
      <c r="Q6" s="447" t="s">
        <v>8</v>
      </c>
      <c r="R6" s="509" t="s">
        <v>167</v>
      </c>
      <c r="S6" s="458"/>
      <c r="T6" s="457" t="s">
        <v>168</v>
      </c>
      <c r="U6" s="458"/>
      <c r="V6" s="457" t="s">
        <v>169</v>
      </c>
      <c r="W6" s="458"/>
      <c r="X6" s="457" t="s">
        <v>170</v>
      </c>
      <c r="Y6" s="458"/>
      <c r="Z6" s="457" t="s">
        <v>183</v>
      </c>
      <c r="AA6" s="458"/>
      <c r="AB6" s="449" t="s">
        <v>1000</v>
      </c>
      <c r="AC6" s="451" t="s">
        <v>174</v>
      </c>
      <c r="AD6" s="516"/>
      <c r="AE6" s="516"/>
      <c r="AF6" s="538"/>
      <c r="AG6" s="516"/>
      <c r="AH6" s="516"/>
      <c r="AI6" s="538"/>
      <c r="AJ6" s="516"/>
      <c r="AK6" s="516"/>
      <c r="AL6" s="516"/>
      <c r="AM6" s="517"/>
      <c r="AN6" s="518" t="s">
        <v>166</v>
      </c>
      <c r="AO6" s="519"/>
      <c r="AP6" s="519"/>
      <c r="AQ6" s="519"/>
      <c r="AR6" s="519"/>
      <c r="AS6" s="519"/>
      <c r="AT6" s="520"/>
      <c r="AU6" s="464"/>
      <c r="AV6" s="464"/>
      <c r="AW6" s="464"/>
      <c r="AX6" s="464"/>
      <c r="AY6" s="471"/>
      <c r="AZ6" s="504" t="s">
        <v>166</v>
      </c>
      <c r="BA6" s="505"/>
      <c r="BB6" s="505"/>
      <c r="BC6" s="505"/>
      <c r="BD6" s="505"/>
      <c r="BE6" s="505"/>
      <c r="BF6" s="505"/>
      <c r="BG6" s="505"/>
      <c r="BH6" s="506"/>
      <c r="BI6" s="468"/>
      <c r="BJ6" s="468"/>
      <c r="BK6" s="468"/>
      <c r="BL6" s="468"/>
      <c r="BM6" s="468"/>
      <c r="BN6" s="468"/>
      <c r="BO6" s="544"/>
      <c r="BP6" s="499"/>
    </row>
    <row r="7" spans="1:71" ht="180" customHeight="1" thickBot="1" x14ac:dyDescent="0.3">
      <c r="A7" s="497"/>
      <c r="B7" s="531"/>
      <c r="C7" s="535"/>
      <c r="D7" s="535"/>
      <c r="E7" s="548"/>
      <c r="F7" s="115" t="s">
        <v>175</v>
      </c>
      <c r="G7" s="360" t="s">
        <v>982</v>
      </c>
      <c r="H7" s="114" t="s">
        <v>175</v>
      </c>
      <c r="I7" s="114" t="s">
        <v>962</v>
      </c>
      <c r="J7" s="114" t="s">
        <v>175</v>
      </c>
      <c r="K7" s="114" t="s">
        <v>962</v>
      </c>
      <c r="L7" s="114" t="s">
        <v>175</v>
      </c>
      <c r="M7" s="114" t="s">
        <v>962</v>
      </c>
      <c r="N7" s="114" t="s">
        <v>175</v>
      </c>
      <c r="O7" s="360" t="s">
        <v>998</v>
      </c>
      <c r="P7" s="542"/>
      <c r="Q7" s="448"/>
      <c r="R7" s="121" t="s">
        <v>175</v>
      </c>
      <c r="S7" s="116" t="s">
        <v>962</v>
      </c>
      <c r="T7" s="116" t="s">
        <v>175</v>
      </c>
      <c r="U7" s="116" t="s">
        <v>962</v>
      </c>
      <c r="V7" s="116" t="s">
        <v>175</v>
      </c>
      <c r="W7" s="116" t="s">
        <v>962</v>
      </c>
      <c r="X7" s="116" t="s">
        <v>175</v>
      </c>
      <c r="Y7" s="116" t="s">
        <v>962</v>
      </c>
      <c r="Z7" s="355" t="s">
        <v>175</v>
      </c>
      <c r="AA7" s="355" t="s">
        <v>962</v>
      </c>
      <c r="AB7" s="450"/>
      <c r="AC7" s="452"/>
      <c r="AD7" s="119" t="s">
        <v>172</v>
      </c>
      <c r="AE7" s="409" t="s">
        <v>997</v>
      </c>
      <c r="AF7" s="120" t="s">
        <v>174</v>
      </c>
      <c r="AG7" s="119" t="s">
        <v>172</v>
      </c>
      <c r="AH7" s="409" t="s">
        <v>997</v>
      </c>
      <c r="AI7" s="120" t="s">
        <v>174</v>
      </c>
      <c r="AJ7" s="119" t="s">
        <v>173</v>
      </c>
      <c r="AK7" s="117" t="s">
        <v>172</v>
      </c>
      <c r="AL7" s="409" t="s">
        <v>997</v>
      </c>
      <c r="AM7" s="118" t="s">
        <v>174</v>
      </c>
      <c r="AN7" s="113" t="s">
        <v>129</v>
      </c>
      <c r="AO7" s="354">
        <v>1</v>
      </c>
      <c r="AP7" s="354">
        <v>1.5</v>
      </c>
      <c r="AQ7" s="354">
        <v>2</v>
      </c>
      <c r="AR7" s="354">
        <v>2.5</v>
      </c>
      <c r="AS7" s="354">
        <v>3</v>
      </c>
      <c r="AT7" s="354" t="s">
        <v>176</v>
      </c>
      <c r="AU7" s="465"/>
      <c r="AV7" s="465"/>
      <c r="AW7" s="465"/>
      <c r="AX7" s="465"/>
      <c r="AY7" s="472"/>
      <c r="AZ7" s="111">
        <v>1</v>
      </c>
      <c r="BA7" s="353">
        <v>1.5</v>
      </c>
      <c r="BB7" s="353">
        <v>2</v>
      </c>
      <c r="BC7" s="353">
        <v>2.5</v>
      </c>
      <c r="BD7" s="353">
        <v>3</v>
      </c>
      <c r="BE7" s="353">
        <v>4</v>
      </c>
      <c r="BF7" s="353">
        <v>5</v>
      </c>
      <c r="BG7" s="353">
        <v>6</v>
      </c>
      <c r="BH7" s="353" t="s">
        <v>176</v>
      </c>
      <c r="BI7" s="469"/>
      <c r="BJ7" s="469"/>
      <c r="BK7" s="469"/>
      <c r="BL7" s="469"/>
      <c r="BM7" s="469"/>
      <c r="BN7" s="469"/>
      <c r="BO7" s="545"/>
      <c r="BP7" s="500"/>
    </row>
    <row r="8" spans="1:71" ht="56.45" customHeight="1" thickTop="1" thickBot="1" x14ac:dyDescent="0.3">
      <c r="A8" s="4" t="s">
        <v>14</v>
      </c>
      <c r="B8" s="501" t="s">
        <v>948</v>
      </c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3"/>
    </row>
    <row r="9" spans="1:71" ht="56.45" customHeight="1" thickTop="1" x14ac:dyDescent="0.25">
      <c r="A9" s="209" t="s">
        <v>402</v>
      </c>
      <c r="B9" s="210" t="s">
        <v>275</v>
      </c>
      <c r="C9" s="211" t="s">
        <v>941</v>
      </c>
      <c r="D9" s="212" t="s">
        <v>244</v>
      </c>
      <c r="E9" s="387">
        <v>12.35</v>
      </c>
      <c r="F9" s="219"/>
      <c r="G9" s="220"/>
      <c r="H9" s="221"/>
      <c r="I9" s="220"/>
      <c r="J9" s="221">
        <v>12</v>
      </c>
      <c r="K9" s="220">
        <v>2</v>
      </c>
      <c r="L9" s="221"/>
      <c r="M9" s="220"/>
      <c r="N9" s="220"/>
      <c r="O9" s="220"/>
      <c r="P9" s="221">
        <v>2</v>
      </c>
      <c r="Q9" s="222">
        <v>2003</v>
      </c>
      <c r="R9" s="223"/>
      <c r="S9" s="224"/>
      <c r="T9" s="224"/>
      <c r="U9" s="224"/>
      <c r="V9" s="224"/>
      <c r="W9" s="224"/>
      <c r="X9" s="224"/>
      <c r="Y9" s="225"/>
      <c r="Z9" s="225"/>
      <c r="AA9" s="225"/>
      <c r="AB9" s="225"/>
      <c r="AC9" s="226"/>
      <c r="AD9" s="227"/>
      <c r="AE9" s="228"/>
      <c r="AF9" s="229"/>
      <c r="AG9" s="227"/>
      <c r="AH9" s="228"/>
      <c r="AI9" s="229"/>
      <c r="AJ9" s="362" t="s">
        <v>964</v>
      </c>
      <c r="AK9" s="228">
        <v>2</v>
      </c>
      <c r="AL9" s="228">
        <v>0</v>
      </c>
      <c r="AM9" s="230">
        <v>2003</v>
      </c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2"/>
      <c r="AZ9" s="233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5"/>
      <c r="BP9" s="236"/>
      <c r="BQ9" s="343"/>
      <c r="BR9" s="342"/>
    </row>
    <row r="10" spans="1:71" ht="56.45" customHeight="1" x14ac:dyDescent="0.25">
      <c r="A10" s="175">
        <v>1</v>
      </c>
      <c r="B10" s="359" t="str">
        <f t="array" ref="B10">INDEX(表格2[[#All],[Room]],MATCH(1,(1=表格2[[#All],[No]])*('NGO (example)'!$C$2=表格2[[#All],[Type of services]]),0))</f>
        <v>Officer-in-charge Office</v>
      </c>
      <c r="C10" s="217">
        <v>101</v>
      </c>
      <c r="D10" s="89" t="str">
        <f t="array" ref="D10">INDEX(表格2[[#All],[Air Conditioning (YES/ NO)]],MATCH(1,(1=表格2[[#All],[No]])*('NGO (example)'!$C$2=表格2[[#All],[Type of services]]),0))</f>
        <v>YES</v>
      </c>
      <c r="E10" s="388">
        <v>7.55</v>
      </c>
      <c r="F10" s="237">
        <v>2</v>
      </c>
      <c r="G10" s="238">
        <v>1</v>
      </c>
      <c r="H10" s="239"/>
      <c r="I10" s="238"/>
      <c r="J10" s="239"/>
      <c r="K10" s="238"/>
      <c r="L10" s="239"/>
      <c r="M10" s="238"/>
      <c r="N10" s="238"/>
      <c r="O10" s="238"/>
      <c r="P10" s="239">
        <v>0</v>
      </c>
      <c r="Q10" s="240">
        <v>2004</v>
      </c>
      <c r="R10" s="241">
        <v>2</v>
      </c>
      <c r="S10" s="242">
        <v>1</v>
      </c>
      <c r="T10" s="242"/>
      <c r="U10" s="242"/>
      <c r="V10" s="242"/>
      <c r="W10" s="242"/>
      <c r="X10" s="242"/>
      <c r="Y10" s="243"/>
      <c r="Z10" s="243"/>
      <c r="AA10" s="243"/>
      <c r="AB10" s="243">
        <v>0</v>
      </c>
      <c r="AC10" s="244">
        <v>2004</v>
      </c>
      <c r="AD10" s="245"/>
      <c r="AE10" s="246"/>
      <c r="AF10" s="247"/>
      <c r="AG10" s="245"/>
      <c r="AH10" s="246"/>
      <c r="AI10" s="247"/>
      <c r="AJ10" s="245"/>
      <c r="AK10" s="246"/>
      <c r="AL10" s="246"/>
      <c r="AM10" s="248"/>
      <c r="AN10" s="249"/>
      <c r="AO10" s="249"/>
      <c r="AP10" s="249">
        <v>1</v>
      </c>
      <c r="AQ10" s="249"/>
      <c r="AR10" s="249"/>
      <c r="AS10" s="249"/>
      <c r="AT10" s="249"/>
      <c r="AU10" s="249" t="s">
        <v>907</v>
      </c>
      <c r="AV10" s="249" t="s">
        <v>972</v>
      </c>
      <c r="AW10" s="249" t="s">
        <v>975</v>
      </c>
      <c r="AX10" s="249">
        <v>2015</v>
      </c>
      <c r="AY10" s="250">
        <v>4</v>
      </c>
      <c r="AZ10" s="251"/>
      <c r="BA10" s="252"/>
      <c r="BB10" s="252"/>
      <c r="BC10" s="252"/>
      <c r="BD10" s="252"/>
      <c r="BE10" s="252"/>
      <c r="BF10" s="252"/>
      <c r="BG10" s="252"/>
      <c r="BH10" s="252"/>
      <c r="BI10" s="253"/>
      <c r="BJ10" s="253"/>
      <c r="BK10" s="253"/>
      <c r="BL10" s="253"/>
      <c r="BM10" s="253"/>
      <c r="BN10" s="253"/>
      <c r="BO10" s="254"/>
      <c r="BP10" s="255"/>
      <c r="BQ10" s="343"/>
      <c r="BR10" s="342"/>
    </row>
    <row r="11" spans="1:71" ht="56.45" customHeight="1" x14ac:dyDescent="0.25">
      <c r="A11" s="168">
        <v>2</v>
      </c>
      <c r="B11" s="359" t="str">
        <f t="array" ref="B11">INDEX(表格2[[#All],[Room]],MATCH(1,(2=表格2[[#All],[No]])*('NGO (example)'!$C$2=表格2[[#All],[Type of services]]),0))</f>
        <v>General Office / Staff Room</v>
      </c>
      <c r="C11" s="218" t="s">
        <v>966</v>
      </c>
      <c r="D11" s="89" t="str">
        <f t="array" ref="D11">INDEX(表格2[[#All],[Air Conditioning (YES/ NO)]],MATCH(1,(2=表格2[[#All],[No]])*('NGO (example)'!$C$2=表格2[[#All],[Type of services]]),0))</f>
        <v>YES</v>
      </c>
      <c r="E11" s="388">
        <v>15.23</v>
      </c>
      <c r="F11" s="256">
        <v>2</v>
      </c>
      <c r="G11" s="257">
        <v>1</v>
      </c>
      <c r="H11" s="258"/>
      <c r="I11" s="257"/>
      <c r="J11" s="258"/>
      <c r="K11" s="257"/>
      <c r="L11" s="258"/>
      <c r="M11" s="257"/>
      <c r="N11" s="257"/>
      <c r="O11" s="257"/>
      <c r="P11" s="258">
        <v>0</v>
      </c>
      <c r="Q11" s="259">
        <v>2004</v>
      </c>
      <c r="R11" s="260"/>
      <c r="S11" s="261"/>
      <c r="T11" s="261"/>
      <c r="U11" s="261"/>
      <c r="V11" s="261"/>
      <c r="W11" s="261"/>
      <c r="X11" s="261"/>
      <c r="Y11" s="262"/>
      <c r="Z11" s="262"/>
      <c r="AA11" s="262"/>
      <c r="AB11" s="262"/>
      <c r="AC11" s="263"/>
      <c r="AD11" s="264"/>
      <c r="AE11" s="265"/>
      <c r="AF11" s="266"/>
      <c r="AG11" s="264"/>
      <c r="AH11" s="265"/>
      <c r="AI11" s="266"/>
      <c r="AJ11" s="264"/>
      <c r="AK11" s="265"/>
      <c r="AL11" s="265"/>
      <c r="AM11" s="267"/>
      <c r="AN11" s="268"/>
      <c r="AO11" s="268"/>
      <c r="AP11" s="268"/>
      <c r="AQ11" s="268"/>
      <c r="AR11" s="268"/>
      <c r="AS11" s="268"/>
      <c r="AT11" s="268"/>
      <c r="AU11" s="249"/>
      <c r="AV11" s="249"/>
      <c r="AW11" s="249"/>
      <c r="AX11" s="249"/>
      <c r="AY11" s="250"/>
      <c r="AZ11" s="269"/>
      <c r="BA11" s="270"/>
      <c r="BB11" s="270">
        <v>2</v>
      </c>
      <c r="BC11" s="270"/>
      <c r="BD11" s="270"/>
      <c r="BE11" s="270"/>
      <c r="BF11" s="270"/>
      <c r="BG11" s="270"/>
      <c r="BH11" s="270"/>
      <c r="BI11" s="253" t="s">
        <v>103</v>
      </c>
      <c r="BJ11" s="253" t="s">
        <v>972</v>
      </c>
      <c r="BK11" s="253" t="s">
        <v>971</v>
      </c>
      <c r="BL11" s="253" t="s">
        <v>973</v>
      </c>
      <c r="BM11" s="253" t="s">
        <v>974</v>
      </c>
      <c r="BN11" s="253">
        <v>2010</v>
      </c>
      <c r="BO11" s="254">
        <v>3</v>
      </c>
      <c r="BP11" s="271" t="s">
        <v>977</v>
      </c>
      <c r="BQ11" s="344"/>
    </row>
    <row r="12" spans="1:71" ht="56.45" customHeight="1" x14ac:dyDescent="0.25">
      <c r="A12" s="168"/>
      <c r="B12" s="359"/>
      <c r="C12" s="218"/>
      <c r="D12" s="89"/>
      <c r="E12" s="388"/>
      <c r="F12" s="256"/>
      <c r="G12" s="257"/>
      <c r="H12" s="258"/>
      <c r="I12" s="257"/>
      <c r="J12" s="258">
        <v>3</v>
      </c>
      <c r="K12" s="257">
        <v>2</v>
      </c>
      <c r="L12" s="258"/>
      <c r="M12" s="257"/>
      <c r="N12" s="257"/>
      <c r="O12" s="257"/>
      <c r="P12" s="258">
        <v>0</v>
      </c>
      <c r="Q12" s="259">
        <v>2006</v>
      </c>
      <c r="R12" s="260"/>
      <c r="S12" s="261"/>
      <c r="T12" s="261"/>
      <c r="U12" s="261"/>
      <c r="V12" s="261"/>
      <c r="W12" s="261"/>
      <c r="X12" s="261"/>
      <c r="Y12" s="262"/>
      <c r="Z12" s="262"/>
      <c r="AA12" s="262"/>
      <c r="AB12" s="262"/>
      <c r="AC12" s="263"/>
      <c r="AD12" s="264"/>
      <c r="AE12" s="265"/>
      <c r="AF12" s="266"/>
      <c r="AG12" s="264"/>
      <c r="AH12" s="265"/>
      <c r="AI12" s="266"/>
      <c r="AJ12" s="264"/>
      <c r="AK12" s="265"/>
      <c r="AL12" s="265"/>
      <c r="AM12" s="267"/>
      <c r="AN12" s="268"/>
      <c r="AO12" s="268"/>
      <c r="AP12" s="268"/>
      <c r="AQ12" s="268"/>
      <c r="AR12" s="268"/>
      <c r="AS12" s="268"/>
      <c r="AT12" s="268"/>
      <c r="AU12" s="249"/>
      <c r="AV12" s="249"/>
      <c r="AW12" s="249"/>
      <c r="AX12" s="249"/>
      <c r="AY12" s="250"/>
      <c r="AZ12" s="269"/>
      <c r="BA12" s="270"/>
      <c r="BB12" s="270"/>
      <c r="BC12" s="270"/>
      <c r="BD12" s="270"/>
      <c r="BE12" s="270"/>
      <c r="BF12" s="270"/>
      <c r="BG12" s="270"/>
      <c r="BH12" s="270"/>
      <c r="BI12" s="253"/>
      <c r="BJ12" s="253"/>
      <c r="BK12" s="253"/>
      <c r="BL12" s="253"/>
      <c r="BM12" s="253"/>
      <c r="BN12" s="253"/>
      <c r="BO12" s="254"/>
      <c r="BP12" s="271"/>
      <c r="BQ12" s="344"/>
    </row>
    <row r="13" spans="1:71" ht="56.45" customHeight="1" x14ac:dyDescent="0.25">
      <c r="A13" s="168">
        <v>3</v>
      </c>
      <c r="B13" s="359" t="str">
        <f t="array" ref="B13">INDEX(表格2[[#All],[Room]],MATCH(1,(3=表格2[[#All],[No]])*('NGO (example)'!$C$2=表格2[[#All],[Type of services]]),0))</f>
        <v>Reception</v>
      </c>
      <c r="C13" s="218">
        <v>106</v>
      </c>
      <c r="D13" s="89" t="str">
        <f t="array" ref="D13">INDEX(表格2[[#All],[Air Conditioning (YES/ NO)]],MATCH(1,(3=表格2[[#All],[No]])*('NGO (example)'!$C$2=表格2[[#All],[Type of services]]),0))</f>
        <v>YES</v>
      </c>
      <c r="E13" s="388">
        <v>7.12</v>
      </c>
      <c r="F13" s="256">
        <v>2</v>
      </c>
      <c r="G13" s="257">
        <v>1</v>
      </c>
      <c r="H13" s="258"/>
      <c r="I13" s="257"/>
      <c r="J13" s="258"/>
      <c r="K13" s="257"/>
      <c r="L13" s="258"/>
      <c r="M13" s="257"/>
      <c r="N13" s="257"/>
      <c r="O13" s="257"/>
      <c r="P13" s="258">
        <v>0</v>
      </c>
      <c r="Q13" s="259">
        <v>2004</v>
      </c>
      <c r="R13" s="260"/>
      <c r="S13" s="261"/>
      <c r="T13" s="261"/>
      <c r="U13" s="261"/>
      <c r="V13" s="261"/>
      <c r="W13" s="261"/>
      <c r="X13" s="261"/>
      <c r="Y13" s="262"/>
      <c r="Z13" s="262"/>
      <c r="AA13" s="262"/>
      <c r="AB13" s="262"/>
      <c r="AC13" s="263"/>
      <c r="AD13" s="264"/>
      <c r="AE13" s="265"/>
      <c r="AF13" s="266"/>
      <c r="AG13" s="264"/>
      <c r="AH13" s="265"/>
      <c r="AI13" s="266"/>
      <c r="AJ13" s="364" t="s">
        <v>965</v>
      </c>
      <c r="AK13" s="265">
        <v>2</v>
      </c>
      <c r="AL13" s="265">
        <v>0</v>
      </c>
      <c r="AM13" s="267">
        <v>2004</v>
      </c>
      <c r="AN13" s="268"/>
      <c r="AO13" s="268"/>
      <c r="AP13" s="268">
        <v>1</v>
      </c>
      <c r="AQ13" s="268"/>
      <c r="AR13" s="268"/>
      <c r="AS13" s="268"/>
      <c r="AT13" s="268"/>
      <c r="AU13" s="249" t="s">
        <v>907</v>
      </c>
      <c r="AV13" s="249" t="s">
        <v>972</v>
      </c>
      <c r="AW13" s="249" t="s">
        <v>975</v>
      </c>
      <c r="AX13" s="249">
        <v>2015</v>
      </c>
      <c r="AY13" s="250">
        <v>4</v>
      </c>
      <c r="AZ13" s="269"/>
      <c r="BA13" s="270"/>
      <c r="BB13" s="270"/>
      <c r="BC13" s="270"/>
      <c r="BD13" s="270"/>
      <c r="BE13" s="270"/>
      <c r="BF13" s="270"/>
      <c r="BG13" s="270"/>
      <c r="BH13" s="270"/>
      <c r="BI13" s="253"/>
      <c r="BJ13" s="253"/>
      <c r="BK13" s="253"/>
      <c r="BL13" s="253"/>
      <c r="BM13" s="253"/>
      <c r="BN13" s="253"/>
      <c r="BO13" s="254"/>
      <c r="BP13" s="271"/>
      <c r="BQ13" s="344"/>
    </row>
    <row r="14" spans="1:71" ht="56.45" customHeight="1" x14ac:dyDescent="0.25">
      <c r="A14" s="168">
        <v>4</v>
      </c>
      <c r="B14" s="359" t="str">
        <f t="array" ref="B14">INDEX(表格2[[#All],[Room]],MATCH(1,(4=表格2[[#All],[No]])*('NGO (example)'!$C$2=表格2[[#All],[Type of services]]),0))</f>
        <v>Group Activity Room</v>
      </c>
      <c r="C14" s="218" t="s">
        <v>967</v>
      </c>
      <c r="D14" s="89" t="str">
        <f t="array" ref="D14">INDEX(表格2[[#All],[Air Conditioning (YES/ NO)]],MATCH(1,(4=表格2[[#All],[No]])*('NGO (example)'!$C$2=表格2[[#All],[Type of services]]),0))</f>
        <v>YES</v>
      </c>
      <c r="E14" s="388">
        <v>35.65</v>
      </c>
      <c r="F14" s="256"/>
      <c r="G14" s="257"/>
      <c r="H14" s="258">
        <v>5</v>
      </c>
      <c r="I14" s="257">
        <v>2</v>
      </c>
      <c r="J14" s="258"/>
      <c r="K14" s="257"/>
      <c r="L14" s="258"/>
      <c r="M14" s="257"/>
      <c r="N14" s="257"/>
      <c r="O14" s="257"/>
      <c r="P14" s="258">
        <v>2</v>
      </c>
      <c r="Q14" s="259">
        <v>2006</v>
      </c>
      <c r="R14" s="260"/>
      <c r="S14" s="261"/>
      <c r="T14" s="261">
        <v>5</v>
      </c>
      <c r="U14" s="261">
        <v>2</v>
      </c>
      <c r="V14" s="261"/>
      <c r="W14" s="261"/>
      <c r="X14" s="261"/>
      <c r="Y14" s="262"/>
      <c r="Z14" s="262"/>
      <c r="AA14" s="262"/>
      <c r="AB14" s="262">
        <v>0</v>
      </c>
      <c r="AC14" s="263">
        <v>2006</v>
      </c>
      <c r="AD14" s="264"/>
      <c r="AE14" s="265"/>
      <c r="AF14" s="266"/>
      <c r="AG14" s="264"/>
      <c r="AH14" s="265"/>
      <c r="AI14" s="266"/>
      <c r="AJ14" s="363" t="s">
        <v>964</v>
      </c>
      <c r="AK14" s="265">
        <v>6</v>
      </c>
      <c r="AL14" s="265">
        <v>1</v>
      </c>
      <c r="AM14" s="267">
        <v>2006</v>
      </c>
      <c r="AN14" s="268"/>
      <c r="AO14" s="268"/>
      <c r="AP14" s="268">
        <v>2</v>
      </c>
      <c r="AQ14" s="268"/>
      <c r="AR14" s="268"/>
      <c r="AS14" s="268"/>
      <c r="AT14" s="268"/>
      <c r="AU14" s="249" t="s">
        <v>907</v>
      </c>
      <c r="AV14" s="249" t="s">
        <v>972</v>
      </c>
      <c r="AW14" s="249" t="s">
        <v>975</v>
      </c>
      <c r="AX14" s="249">
        <v>2015</v>
      </c>
      <c r="AY14" s="250">
        <v>4</v>
      </c>
      <c r="AZ14" s="269"/>
      <c r="BA14" s="270"/>
      <c r="BB14" s="270"/>
      <c r="BC14" s="270"/>
      <c r="BD14" s="270"/>
      <c r="BE14" s="270"/>
      <c r="BF14" s="270"/>
      <c r="BG14" s="270"/>
      <c r="BH14" s="270"/>
      <c r="BI14" s="253"/>
      <c r="BJ14" s="253"/>
      <c r="BK14" s="253"/>
      <c r="BL14" s="253"/>
      <c r="BM14" s="253"/>
      <c r="BN14" s="253"/>
      <c r="BO14" s="254"/>
      <c r="BP14" s="271"/>
      <c r="BQ14" s="344"/>
    </row>
    <row r="15" spans="1:71" ht="56.45" customHeight="1" x14ac:dyDescent="0.25">
      <c r="A15" s="168"/>
      <c r="B15" s="359"/>
      <c r="C15" s="218"/>
      <c r="D15" s="89"/>
      <c r="E15" s="388"/>
      <c r="F15" s="256"/>
      <c r="G15" s="257"/>
      <c r="H15" s="258"/>
      <c r="I15" s="257"/>
      <c r="J15" s="258"/>
      <c r="K15" s="257"/>
      <c r="L15" s="258"/>
      <c r="M15" s="257"/>
      <c r="N15" s="257"/>
      <c r="O15" s="257"/>
      <c r="P15" s="258"/>
      <c r="Q15" s="259"/>
      <c r="R15" s="260"/>
      <c r="S15" s="261"/>
      <c r="T15" s="261"/>
      <c r="U15" s="261"/>
      <c r="V15" s="261"/>
      <c r="W15" s="261"/>
      <c r="X15" s="261"/>
      <c r="Y15" s="262"/>
      <c r="Z15" s="262"/>
      <c r="AA15" s="262"/>
      <c r="AB15" s="262"/>
      <c r="AC15" s="263"/>
      <c r="AD15" s="264"/>
      <c r="AE15" s="265"/>
      <c r="AF15" s="266"/>
      <c r="AG15" s="264"/>
      <c r="AH15" s="265"/>
      <c r="AI15" s="266"/>
      <c r="AJ15" s="363"/>
      <c r="AK15" s="265"/>
      <c r="AL15" s="265"/>
      <c r="AM15" s="267"/>
      <c r="AN15" s="268"/>
      <c r="AO15" s="268">
        <v>2</v>
      </c>
      <c r="AP15" s="268"/>
      <c r="AQ15" s="268"/>
      <c r="AR15" s="268"/>
      <c r="AS15" s="268"/>
      <c r="AT15" s="268"/>
      <c r="AU15" s="249" t="s">
        <v>907</v>
      </c>
      <c r="AV15" s="249" t="s">
        <v>834</v>
      </c>
      <c r="AW15" s="249" t="s">
        <v>976</v>
      </c>
      <c r="AX15" s="249">
        <v>2015</v>
      </c>
      <c r="AY15" s="250" t="s">
        <v>189</v>
      </c>
      <c r="AZ15" s="269"/>
      <c r="BA15" s="270"/>
      <c r="BB15" s="270"/>
      <c r="BC15" s="270"/>
      <c r="BD15" s="270"/>
      <c r="BE15" s="270"/>
      <c r="BF15" s="270"/>
      <c r="BG15" s="270"/>
      <c r="BH15" s="270"/>
      <c r="BI15" s="253"/>
      <c r="BJ15" s="253"/>
      <c r="BK15" s="253"/>
      <c r="BL15" s="253"/>
      <c r="BM15" s="253"/>
      <c r="BN15" s="253"/>
      <c r="BO15" s="254"/>
      <c r="BP15" s="272"/>
      <c r="BQ15" s="344"/>
    </row>
    <row r="16" spans="1:71" ht="56.45" customHeight="1" x14ac:dyDescent="0.25">
      <c r="A16" s="168">
        <v>5</v>
      </c>
      <c r="B16" s="359" t="str">
        <f t="array" ref="B16">INDEX(表格2[[#All],[Room]],MATCH(1,(5=表格2[[#All],[No]])*('NGO (example)'!$C$2=表格2[[#All],[Type of services]]),0))</f>
        <v>Common/TV/exercise room</v>
      </c>
      <c r="C16" s="218">
        <v>111</v>
      </c>
      <c r="D16" s="89" t="str">
        <f t="array" ref="D16">INDEX(表格2[[#All],[Air Conditioning (YES/ NO)]],MATCH(1,(5=表格2[[#All],[No]])*('NGO (example)'!$C$2=表格2[[#All],[Type of services]]),0))</f>
        <v>YES</v>
      </c>
      <c r="E16" s="388">
        <v>37.85</v>
      </c>
      <c r="F16" s="256"/>
      <c r="G16" s="257"/>
      <c r="H16" s="258"/>
      <c r="I16" s="257"/>
      <c r="J16" s="258"/>
      <c r="K16" s="257"/>
      <c r="L16" s="258"/>
      <c r="M16" s="257"/>
      <c r="N16" s="257"/>
      <c r="O16" s="257"/>
      <c r="P16" s="258"/>
      <c r="Q16" s="259"/>
      <c r="R16" s="260"/>
      <c r="S16" s="261"/>
      <c r="T16" s="261"/>
      <c r="U16" s="261"/>
      <c r="V16" s="261"/>
      <c r="W16" s="261"/>
      <c r="X16" s="261"/>
      <c r="Y16" s="262"/>
      <c r="Z16" s="262"/>
      <c r="AA16" s="262"/>
      <c r="AB16" s="262"/>
      <c r="AC16" s="263"/>
      <c r="AD16" s="264"/>
      <c r="AE16" s="265"/>
      <c r="AF16" s="266"/>
      <c r="AG16" s="264"/>
      <c r="AH16" s="265"/>
      <c r="AI16" s="266"/>
      <c r="AJ16" s="264"/>
      <c r="AK16" s="265"/>
      <c r="AL16" s="265"/>
      <c r="AM16" s="267"/>
      <c r="AN16" s="268"/>
      <c r="AO16" s="268">
        <v>1</v>
      </c>
      <c r="AP16" s="268"/>
      <c r="AQ16" s="268"/>
      <c r="AR16" s="268"/>
      <c r="AS16" s="268"/>
      <c r="AT16" s="268"/>
      <c r="AU16" s="249" t="s">
        <v>907</v>
      </c>
      <c r="AV16" s="249" t="s">
        <v>834</v>
      </c>
      <c r="AW16" s="249" t="s">
        <v>976</v>
      </c>
      <c r="AX16" s="249">
        <v>2015</v>
      </c>
      <c r="AY16" s="250" t="s">
        <v>189</v>
      </c>
      <c r="AZ16" s="269"/>
      <c r="BA16" s="270"/>
      <c r="BB16" s="270"/>
      <c r="BC16" s="270"/>
      <c r="BD16" s="270"/>
      <c r="BE16" s="270"/>
      <c r="BF16" s="270"/>
      <c r="BG16" s="270"/>
      <c r="BH16" s="270"/>
      <c r="BI16" s="253"/>
      <c r="BJ16" s="253"/>
      <c r="BK16" s="253"/>
      <c r="BL16" s="253"/>
      <c r="BM16" s="253"/>
      <c r="BN16" s="253"/>
      <c r="BO16" s="254"/>
      <c r="BP16" s="272"/>
      <c r="BQ16" s="344"/>
    </row>
    <row r="17" spans="1:69" ht="56.45" customHeight="1" x14ac:dyDescent="0.25">
      <c r="A17" s="168">
        <v>6</v>
      </c>
      <c r="B17" s="359" t="str">
        <f t="array" ref="B17">INDEX(表格2[[#All],[Room]],MATCH(1,(6=表格2[[#All],[No]])*('NGO (example)'!$C$2=表格2[[#All],[Type of services]]),0))</f>
        <v>Store Room</v>
      </c>
      <c r="C17" s="218" t="s">
        <v>968</v>
      </c>
      <c r="D17" s="89" t="str">
        <f t="array" ref="D17">INDEX(表格2[[#All],[Air Conditioning (YES/ NO)]],MATCH(1,(6=表格2[[#All],[No]])*('NGO (example)'!$C$2=表格2[[#All],[Type of services]]),0))</f>
        <v>NO</v>
      </c>
      <c r="E17" s="388" t="s">
        <v>990</v>
      </c>
      <c r="F17" s="256"/>
      <c r="G17" s="257"/>
      <c r="H17" s="258"/>
      <c r="I17" s="257"/>
      <c r="J17" s="258"/>
      <c r="K17" s="257"/>
      <c r="L17" s="258"/>
      <c r="M17" s="257"/>
      <c r="N17" s="257"/>
      <c r="O17" s="257"/>
      <c r="P17" s="258"/>
      <c r="Q17" s="259"/>
      <c r="R17" s="260"/>
      <c r="S17" s="261"/>
      <c r="T17" s="261"/>
      <c r="U17" s="261"/>
      <c r="V17" s="261"/>
      <c r="W17" s="261"/>
      <c r="X17" s="261"/>
      <c r="Y17" s="262"/>
      <c r="Z17" s="262"/>
      <c r="AA17" s="262"/>
      <c r="AB17" s="262"/>
      <c r="AC17" s="263"/>
      <c r="AD17" s="264">
        <v>2</v>
      </c>
      <c r="AE17" s="265">
        <v>2</v>
      </c>
      <c r="AF17" s="266">
        <v>2004</v>
      </c>
      <c r="AG17" s="264"/>
      <c r="AH17" s="265"/>
      <c r="AI17" s="266"/>
      <c r="AJ17" s="407" t="s">
        <v>995</v>
      </c>
      <c r="AK17" s="265">
        <v>8</v>
      </c>
      <c r="AL17" s="265">
        <v>2</v>
      </c>
      <c r="AM17" s="267">
        <v>2010</v>
      </c>
      <c r="AN17" s="268"/>
      <c r="AO17" s="268"/>
      <c r="AP17" s="268"/>
      <c r="AQ17" s="268"/>
      <c r="AR17" s="268"/>
      <c r="AS17" s="268"/>
      <c r="AT17" s="268"/>
      <c r="AU17" s="249"/>
      <c r="AV17" s="249"/>
      <c r="AW17" s="249"/>
      <c r="AX17" s="249"/>
      <c r="AY17" s="250"/>
      <c r="AZ17" s="269"/>
      <c r="BA17" s="270"/>
      <c r="BB17" s="270"/>
      <c r="BC17" s="270"/>
      <c r="BD17" s="270"/>
      <c r="BE17" s="270"/>
      <c r="BF17" s="270"/>
      <c r="BG17" s="270"/>
      <c r="BH17" s="270"/>
      <c r="BI17" s="253"/>
      <c r="BJ17" s="253"/>
      <c r="BK17" s="253"/>
      <c r="BL17" s="253"/>
      <c r="BM17" s="253"/>
      <c r="BN17" s="253"/>
      <c r="BO17" s="254"/>
      <c r="BP17" s="255"/>
      <c r="BQ17" s="344"/>
    </row>
    <row r="18" spans="1:69" ht="56.45" customHeight="1" x14ac:dyDescent="0.25">
      <c r="A18" s="168">
        <v>7</v>
      </c>
      <c r="B18" s="359" t="str">
        <f t="array" ref="B18">INDEX(表格2[[#All],[Room]],MATCH(1,(7=表格2[[#All],[No]])*('NGO (example)'!$C$2=表格2[[#All],[Type of services]]),0))</f>
        <v>Pantry</v>
      </c>
      <c r="C18" s="218" t="s">
        <v>969</v>
      </c>
      <c r="D18" s="89" t="str">
        <f t="array" ref="D18">INDEX(表格2[[#All],[Air Conditioning (YES/ NO)]],MATCH(1,(7=表格2[[#All],[No]])*('NGO (example)'!$C$2=表格2[[#All],[Type of services]]),0))</f>
        <v>NO</v>
      </c>
      <c r="E18" s="388" t="s">
        <v>990</v>
      </c>
      <c r="F18" s="256">
        <v>2</v>
      </c>
      <c r="G18" s="257">
        <v>2</v>
      </c>
      <c r="H18" s="258"/>
      <c r="I18" s="257"/>
      <c r="J18" s="258"/>
      <c r="K18" s="257"/>
      <c r="L18" s="258"/>
      <c r="M18" s="257"/>
      <c r="N18" s="257"/>
      <c r="O18" s="257"/>
      <c r="P18" s="258">
        <v>2</v>
      </c>
      <c r="Q18" s="259">
        <v>2006</v>
      </c>
      <c r="R18" s="260"/>
      <c r="S18" s="261"/>
      <c r="T18" s="261"/>
      <c r="U18" s="261"/>
      <c r="V18" s="261"/>
      <c r="W18" s="261"/>
      <c r="X18" s="261"/>
      <c r="Y18" s="262"/>
      <c r="Z18" s="262"/>
      <c r="AA18" s="262"/>
      <c r="AB18" s="262"/>
      <c r="AC18" s="263"/>
      <c r="AD18" s="264"/>
      <c r="AE18" s="265"/>
      <c r="AF18" s="266"/>
      <c r="AG18" s="264"/>
      <c r="AH18" s="265"/>
      <c r="AI18" s="266"/>
      <c r="AJ18" s="264"/>
      <c r="AK18" s="265"/>
      <c r="AL18" s="265"/>
      <c r="AM18" s="267"/>
      <c r="AN18" s="268"/>
      <c r="AO18" s="268"/>
      <c r="AP18" s="268"/>
      <c r="AQ18" s="268"/>
      <c r="AR18" s="268"/>
      <c r="AS18" s="268"/>
      <c r="AT18" s="268"/>
      <c r="AU18" s="249"/>
      <c r="AV18" s="368"/>
      <c r="AW18" s="249"/>
      <c r="AX18" s="249"/>
      <c r="AY18" s="250"/>
      <c r="AZ18" s="269"/>
      <c r="BA18" s="270"/>
      <c r="BB18" s="270"/>
      <c r="BC18" s="270"/>
      <c r="BD18" s="270"/>
      <c r="BE18" s="270"/>
      <c r="BF18" s="270"/>
      <c r="BG18" s="270"/>
      <c r="BH18" s="270"/>
      <c r="BI18" s="253"/>
      <c r="BJ18" s="253"/>
      <c r="BK18" s="253"/>
      <c r="BL18" s="253"/>
      <c r="BM18" s="253"/>
      <c r="BN18" s="253"/>
      <c r="BO18" s="254"/>
      <c r="BP18" s="271"/>
      <c r="BQ18" s="344"/>
    </row>
    <row r="19" spans="1:69" ht="56.45" customHeight="1" x14ac:dyDescent="0.25">
      <c r="A19" s="168">
        <v>8</v>
      </c>
      <c r="B19" s="359" t="str">
        <f t="array" ref="B19">INDEX(表格2[[#All],[Room]],MATCH(1,(8=表格2[[#All],[No]])*('NGO (example)'!$C$2=表格2[[#All],[Type of services]]),0))</f>
        <v>Toilets</v>
      </c>
      <c r="C19" s="218" t="s">
        <v>970</v>
      </c>
      <c r="D19" s="89" t="str">
        <f t="array" ref="D19">INDEX(表格2[[#All],[Air Conditioning (YES/ NO)]],MATCH(1,(8=表格2[[#All],[No]])*('NGO (example)'!$C$2=表格2[[#All],[Type of services]]),0))</f>
        <v>NO</v>
      </c>
      <c r="E19" s="388" t="s">
        <v>990</v>
      </c>
      <c r="F19" s="256"/>
      <c r="G19" s="257"/>
      <c r="H19" s="258"/>
      <c r="I19" s="257"/>
      <c r="J19" s="258"/>
      <c r="K19" s="257"/>
      <c r="L19" s="258"/>
      <c r="M19" s="257"/>
      <c r="N19" s="257"/>
      <c r="O19" s="257"/>
      <c r="P19" s="258"/>
      <c r="Q19" s="259"/>
      <c r="R19" s="260"/>
      <c r="S19" s="261"/>
      <c r="T19" s="261"/>
      <c r="U19" s="261"/>
      <c r="V19" s="261"/>
      <c r="W19" s="261"/>
      <c r="X19" s="261"/>
      <c r="Y19" s="262"/>
      <c r="Z19" s="262"/>
      <c r="AA19" s="262"/>
      <c r="AB19" s="262"/>
      <c r="AC19" s="263"/>
      <c r="AD19" s="264"/>
      <c r="AE19" s="265"/>
      <c r="AF19" s="266"/>
      <c r="AG19" s="264">
        <v>4</v>
      </c>
      <c r="AH19" s="265">
        <v>2</v>
      </c>
      <c r="AI19" s="266">
        <v>2004</v>
      </c>
      <c r="AJ19" s="264"/>
      <c r="AK19" s="265"/>
      <c r="AL19" s="265"/>
      <c r="AM19" s="267"/>
      <c r="AN19" s="268"/>
      <c r="AO19" s="268"/>
      <c r="AP19" s="268"/>
      <c r="AQ19" s="268"/>
      <c r="AR19" s="268"/>
      <c r="AS19" s="268"/>
      <c r="AT19" s="268"/>
      <c r="AU19" s="249"/>
      <c r="AV19" s="249"/>
      <c r="AW19" s="249"/>
      <c r="AX19" s="249"/>
      <c r="AY19" s="250"/>
      <c r="AZ19" s="269"/>
      <c r="BA19" s="270"/>
      <c r="BB19" s="270"/>
      <c r="BC19" s="270"/>
      <c r="BD19" s="270"/>
      <c r="BE19" s="270"/>
      <c r="BF19" s="270"/>
      <c r="BG19" s="270"/>
      <c r="BH19" s="270"/>
      <c r="BI19" s="253"/>
      <c r="BJ19" s="253"/>
      <c r="BK19" s="253"/>
      <c r="BL19" s="253"/>
      <c r="BM19" s="253"/>
      <c r="BN19" s="253"/>
      <c r="BO19" s="254"/>
      <c r="BP19" s="271"/>
      <c r="BQ19" s="344"/>
    </row>
    <row r="20" spans="1:69" ht="56.45" customHeight="1" x14ac:dyDescent="0.25">
      <c r="A20" s="168">
        <v>9</v>
      </c>
      <c r="B20" s="372" t="e">
        <f t="array" ref="B20">INDEX(表格2[[#All],[Room]],MATCH(1,(10=表格2[[#All],[No]])*('NGO (example)'!$C$2=表格2[[#All],[Type of services]]),0))</f>
        <v>#N/A</v>
      </c>
      <c r="C20" s="218"/>
      <c r="D20" s="89" t="e">
        <f t="array" ref="D20">INDEX(表格2[[#All],[Air Conditioning (YES/ NO)]],MATCH(1,(9=表格2[[#All],[No]])*('NGO (example)'!$C$2=表格2[[#All],[Type of services]]),0))</f>
        <v>#N/A</v>
      </c>
      <c r="E20" s="388"/>
      <c r="F20" s="256"/>
      <c r="G20" s="257"/>
      <c r="H20" s="258"/>
      <c r="I20" s="257"/>
      <c r="J20" s="258"/>
      <c r="K20" s="257"/>
      <c r="L20" s="258"/>
      <c r="M20" s="257"/>
      <c r="N20" s="257"/>
      <c r="O20" s="257"/>
      <c r="P20" s="258"/>
      <c r="Q20" s="259"/>
      <c r="R20" s="260"/>
      <c r="S20" s="261"/>
      <c r="T20" s="261"/>
      <c r="U20" s="261"/>
      <c r="V20" s="261"/>
      <c r="W20" s="261"/>
      <c r="X20" s="261"/>
      <c r="Y20" s="262"/>
      <c r="Z20" s="262"/>
      <c r="AA20" s="262"/>
      <c r="AB20" s="262"/>
      <c r="AC20" s="263"/>
      <c r="AD20" s="264"/>
      <c r="AE20" s="265"/>
      <c r="AF20" s="266"/>
      <c r="AG20" s="264"/>
      <c r="AH20" s="265"/>
      <c r="AI20" s="266"/>
      <c r="AJ20" s="264"/>
      <c r="AK20" s="265"/>
      <c r="AL20" s="265"/>
      <c r="AM20" s="267"/>
      <c r="AN20" s="268"/>
      <c r="AO20" s="268"/>
      <c r="AP20" s="268"/>
      <c r="AQ20" s="268"/>
      <c r="AR20" s="268"/>
      <c r="AS20" s="268"/>
      <c r="AT20" s="268"/>
      <c r="AU20" s="249"/>
      <c r="AV20" s="249"/>
      <c r="AW20" s="249"/>
      <c r="AX20" s="249"/>
      <c r="AY20" s="250"/>
      <c r="AZ20" s="269"/>
      <c r="BA20" s="270"/>
      <c r="BB20" s="270"/>
      <c r="BC20" s="270"/>
      <c r="BD20" s="270"/>
      <c r="BE20" s="270"/>
      <c r="BF20" s="270"/>
      <c r="BG20" s="270"/>
      <c r="BH20" s="270"/>
      <c r="BI20" s="253"/>
      <c r="BJ20" s="253"/>
      <c r="BK20" s="253"/>
      <c r="BL20" s="253"/>
      <c r="BM20" s="253"/>
      <c r="BN20" s="253"/>
      <c r="BO20" s="254"/>
      <c r="BP20" s="271"/>
      <c r="BQ20" s="344"/>
    </row>
    <row r="21" spans="1:69" ht="56.45" customHeight="1" x14ac:dyDescent="0.25">
      <c r="A21" s="168">
        <v>10</v>
      </c>
      <c r="B21" s="359" t="e">
        <f t="array" ref="B21">INDEX(表格2[[#All],[Room]],MATCH(1,(10=表格2[[#All],[No]])*('NGO (example)'!$C$2=表格2[[#All],[Type of services]]),0))</f>
        <v>#N/A</v>
      </c>
      <c r="C21" s="218"/>
      <c r="D21" s="89" t="e">
        <f t="array" ref="D21">INDEX(表格2[[#All],[Air Conditioning (YES/ NO)]],MATCH(1,(10=表格2[[#All],[No]])*('NGO (example)'!$C$2=表格2[[#All],[Type of services]]),0))</f>
        <v>#N/A</v>
      </c>
      <c r="E21" s="388"/>
      <c r="F21" s="256"/>
      <c r="G21" s="257"/>
      <c r="H21" s="258"/>
      <c r="I21" s="257"/>
      <c r="J21" s="258"/>
      <c r="K21" s="257"/>
      <c r="L21" s="258"/>
      <c r="M21" s="257"/>
      <c r="N21" s="257"/>
      <c r="O21" s="257"/>
      <c r="P21" s="258"/>
      <c r="Q21" s="259"/>
      <c r="R21" s="260"/>
      <c r="S21" s="261"/>
      <c r="T21" s="261"/>
      <c r="U21" s="261"/>
      <c r="V21" s="261"/>
      <c r="W21" s="261"/>
      <c r="X21" s="261"/>
      <c r="Y21" s="262"/>
      <c r="Z21" s="262"/>
      <c r="AA21" s="262"/>
      <c r="AB21" s="262"/>
      <c r="AC21" s="263"/>
      <c r="AD21" s="264"/>
      <c r="AE21" s="265"/>
      <c r="AF21" s="266"/>
      <c r="AG21" s="264"/>
      <c r="AH21" s="265"/>
      <c r="AI21" s="266"/>
      <c r="AJ21" s="264"/>
      <c r="AK21" s="265"/>
      <c r="AL21" s="265"/>
      <c r="AM21" s="267"/>
      <c r="AN21" s="268"/>
      <c r="AO21" s="268"/>
      <c r="AP21" s="268"/>
      <c r="AQ21" s="268"/>
      <c r="AR21" s="268"/>
      <c r="AS21" s="268"/>
      <c r="AT21" s="268"/>
      <c r="AU21" s="249"/>
      <c r="AV21" s="249"/>
      <c r="AW21" s="249"/>
      <c r="AX21" s="249"/>
      <c r="AY21" s="250"/>
      <c r="AZ21" s="269"/>
      <c r="BA21" s="270"/>
      <c r="BB21" s="270"/>
      <c r="BC21" s="270"/>
      <c r="BD21" s="270"/>
      <c r="BE21" s="270"/>
      <c r="BF21" s="270"/>
      <c r="BG21" s="270"/>
      <c r="BH21" s="270"/>
      <c r="BI21" s="253"/>
      <c r="BJ21" s="253"/>
      <c r="BK21" s="253"/>
      <c r="BL21" s="253"/>
      <c r="BM21" s="253"/>
      <c r="BN21" s="253"/>
      <c r="BO21" s="254"/>
      <c r="BP21" s="271"/>
      <c r="BQ21" s="344"/>
    </row>
    <row r="22" spans="1:69" ht="56.45" customHeight="1" x14ac:dyDescent="0.25">
      <c r="A22" s="168">
        <v>11</v>
      </c>
      <c r="B22" s="359" t="e">
        <f t="array" ref="B22">INDEX(表格2[[#All],[Room]],MATCH(1,(11=表格2[[#All],[No]])*('NGO (example)'!$C$2=表格2[[#All],[Type of services]]),0))</f>
        <v>#N/A</v>
      </c>
      <c r="C22" s="218"/>
      <c r="D22" s="89" t="e">
        <f t="array" ref="D22">INDEX(表格2[[#All],[Air Conditioning (YES/ NO)]],MATCH(1,(11=表格2[[#All],[No]])*('NGO (example)'!$C$2=表格2[[#All],[Type of services]]),0))</f>
        <v>#N/A</v>
      </c>
      <c r="E22" s="388"/>
      <c r="F22" s="256"/>
      <c r="G22" s="257"/>
      <c r="H22" s="258"/>
      <c r="I22" s="257"/>
      <c r="J22" s="258"/>
      <c r="K22" s="257"/>
      <c r="L22" s="258"/>
      <c r="M22" s="257"/>
      <c r="N22" s="257"/>
      <c r="O22" s="257"/>
      <c r="P22" s="258"/>
      <c r="Q22" s="259"/>
      <c r="R22" s="260"/>
      <c r="S22" s="261"/>
      <c r="T22" s="261"/>
      <c r="U22" s="261"/>
      <c r="V22" s="261"/>
      <c r="W22" s="261"/>
      <c r="X22" s="261"/>
      <c r="Y22" s="262"/>
      <c r="Z22" s="262"/>
      <c r="AA22" s="262"/>
      <c r="AB22" s="262"/>
      <c r="AC22" s="263"/>
      <c r="AD22" s="264"/>
      <c r="AE22" s="265"/>
      <c r="AF22" s="266"/>
      <c r="AG22" s="264"/>
      <c r="AH22" s="265"/>
      <c r="AI22" s="266"/>
      <c r="AJ22" s="264"/>
      <c r="AK22" s="265"/>
      <c r="AL22" s="265"/>
      <c r="AM22" s="267"/>
      <c r="AN22" s="268"/>
      <c r="AO22" s="268"/>
      <c r="AP22" s="268"/>
      <c r="AQ22" s="268"/>
      <c r="AR22" s="268"/>
      <c r="AS22" s="268"/>
      <c r="AT22" s="268"/>
      <c r="AU22" s="249"/>
      <c r="AV22" s="249"/>
      <c r="AW22" s="249"/>
      <c r="AX22" s="249"/>
      <c r="AY22" s="250"/>
      <c r="AZ22" s="269"/>
      <c r="BA22" s="270"/>
      <c r="BB22" s="270"/>
      <c r="BC22" s="270"/>
      <c r="BD22" s="270"/>
      <c r="BE22" s="270"/>
      <c r="BF22" s="270"/>
      <c r="BG22" s="270"/>
      <c r="BH22" s="270"/>
      <c r="BI22" s="253"/>
      <c r="BJ22" s="253"/>
      <c r="BK22" s="253"/>
      <c r="BL22" s="253"/>
      <c r="BM22" s="253"/>
      <c r="BN22" s="253"/>
      <c r="BO22" s="254"/>
      <c r="BP22" s="255"/>
    </row>
    <row r="23" spans="1:69" ht="62.25" customHeight="1" x14ac:dyDescent="0.25">
      <c r="A23" s="168">
        <v>12</v>
      </c>
      <c r="B23" s="359" t="e">
        <f t="array" ref="B23">INDEX(表格2[[#All],[Room]],MATCH(1,(12=表格2[[#All],[No]])*('NGO (example)'!$C$2=表格2[[#All],[Type of services]]),0))</f>
        <v>#N/A</v>
      </c>
      <c r="C23" s="218"/>
      <c r="D23" s="89" t="e">
        <f t="array" ref="D23">INDEX(表格2[[#All],[Air Conditioning (YES/ NO)]],MATCH(1,(12=表格2[[#All],[No]])*('NGO (example)'!$C$2=表格2[[#All],[Type of services]]),0))</f>
        <v>#N/A</v>
      </c>
      <c r="E23" s="388"/>
      <c r="F23" s="256"/>
      <c r="G23" s="257"/>
      <c r="H23" s="258"/>
      <c r="I23" s="257"/>
      <c r="J23" s="258"/>
      <c r="K23" s="257"/>
      <c r="L23" s="258"/>
      <c r="M23" s="257"/>
      <c r="N23" s="257"/>
      <c r="O23" s="257"/>
      <c r="P23" s="258"/>
      <c r="Q23" s="259"/>
      <c r="R23" s="260"/>
      <c r="S23" s="261"/>
      <c r="T23" s="261"/>
      <c r="U23" s="261"/>
      <c r="V23" s="261"/>
      <c r="W23" s="261"/>
      <c r="X23" s="261"/>
      <c r="Y23" s="262"/>
      <c r="Z23" s="262"/>
      <c r="AA23" s="262"/>
      <c r="AB23" s="262"/>
      <c r="AC23" s="263"/>
      <c r="AD23" s="264"/>
      <c r="AE23" s="265"/>
      <c r="AF23" s="266"/>
      <c r="AG23" s="264"/>
      <c r="AH23" s="265"/>
      <c r="AI23" s="266"/>
      <c r="AJ23" s="264"/>
      <c r="AK23" s="265"/>
      <c r="AL23" s="265"/>
      <c r="AM23" s="267"/>
      <c r="AN23" s="268"/>
      <c r="AO23" s="268"/>
      <c r="AP23" s="268"/>
      <c r="AQ23" s="268"/>
      <c r="AR23" s="268"/>
      <c r="AS23" s="268"/>
      <c r="AT23" s="268"/>
      <c r="AU23" s="249"/>
      <c r="AV23" s="249"/>
      <c r="AW23" s="249"/>
      <c r="AX23" s="249"/>
      <c r="AY23" s="250"/>
      <c r="AZ23" s="269"/>
      <c r="BA23" s="270"/>
      <c r="BB23" s="270"/>
      <c r="BC23" s="270"/>
      <c r="BD23" s="270"/>
      <c r="BE23" s="270"/>
      <c r="BF23" s="270"/>
      <c r="BG23" s="270"/>
      <c r="BH23" s="270"/>
      <c r="BI23" s="253"/>
      <c r="BJ23" s="253"/>
      <c r="BK23" s="253"/>
      <c r="BL23" s="253"/>
      <c r="BM23" s="253"/>
      <c r="BN23" s="253"/>
      <c r="BO23" s="254"/>
      <c r="BP23" s="271"/>
    </row>
    <row r="24" spans="1:69" ht="57.6" customHeight="1" x14ac:dyDescent="0.25">
      <c r="A24" s="168">
        <v>13</v>
      </c>
      <c r="B24" s="359" t="e">
        <f t="array" ref="B24">INDEX(表格2[[#All],[Room]],MATCH(1,(13=表格2[[#All],[No]])*('NGO (example)'!$C$2=表格2[[#All],[Type of services]]),0))</f>
        <v>#N/A</v>
      </c>
      <c r="C24" s="218"/>
      <c r="D24" s="89" t="e">
        <f t="array" ref="D24">INDEX(表格2[[#All],[Air Conditioning (YES/ NO)]],MATCH(1,(13=表格2[[#All],[No]])*('NGO (example)'!$C$2=表格2[[#All],[Type of services]]),0))</f>
        <v>#N/A</v>
      </c>
      <c r="E24" s="388"/>
      <c r="F24" s="256"/>
      <c r="G24" s="257"/>
      <c r="H24" s="258"/>
      <c r="I24" s="257"/>
      <c r="J24" s="258"/>
      <c r="K24" s="257"/>
      <c r="L24" s="258"/>
      <c r="M24" s="257"/>
      <c r="N24" s="257"/>
      <c r="O24" s="257"/>
      <c r="P24" s="258"/>
      <c r="Q24" s="259"/>
      <c r="R24" s="260"/>
      <c r="S24" s="261"/>
      <c r="T24" s="261"/>
      <c r="U24" s="261"/>
      <c r="V24" s="261"/>
      <c r="W24" s="261"/>
      <c r="X24" s="261"/>
      <c r="Y24" s="262"/>
      <c r="Z24" s="262"/>
      <c r="AA24" s="262"/>
      <c r="AB24" s="262"/>
      <c r="AC24" s="263"/>
      <c r="AD24" s="264"/>
      <c r="AE24" s="265"/>
      <c r="AF24" s="266"/>
      <c r="AG24" s="264"/>
      <c r="AH24" s="265"/>
      <c r="AI24" s="266"/>
      <c r="AJ24" s="264"/>
      <c r="AK24" s="265"/>
      <c r="AL24" s="265"/>
      <c r="AM24" s="267"/>
      <c r="AN24" s="268"/>
      <c r="AO24" s="268"/>
      <c r="AP24" s="268"/>
      <c r="AQ24" s="268"/>
      <c r="AR24" s="268"/>
      <c r="AS24" s="268"/>
      <c r="AT24" s="268"/>
      <c r="AU24" s="249"/>
      <c r="AV24" s="249"/>
      <c r="AW24" s="249"/>
      <c r="AX24" s="249"/>
      <c r="AY24" s="250"/>
      <c r="AZ24" s="269"/>
      <c r="BA24" s="270"/>
      <c r="BB24" s="270"/>
      <c r="BC24" s="270"/>
      <c r="BD24" s="270"/>
      <c r="BE24" s="270"/>
      <c r="BF24" s="270"/>
      <c r="BG24" s="270"/>
      <c r="BH24" s="270"/>
      <c r="BI24" s="253"/>
      <c r="BJ24" s="253"/>
      <c r="BK24" s="253"/>
      <c r="BL24" s="253"/>
      <c r="BM24" s="253"/>
      <c r="BN24" s="253"/>
      <c r="BO24" s="254"/>
      <c r="BP24" s="255"/>
    </row>
    <row r="25" spans="1:69" ht="57.6" customHeight="1" x14ac:dyDescent="0.25">
      <c r="A25" s="168">
        <v>14</v>
      </c>
      <c r="B25" s="359" t="e">
        <f t="array" ref="B25">INDEX(表格2[[#All],[Room]],MATCH(1,(14=表格2[[#All],[No]])*('NGO (example)'!$C$2=表格2[[#All],[Type of services]]),0))</f>
        <v>#N/A</v>
      </c>
      <c r="C25" s="218"/>
      <c r="D25" s="89" t="e">
        <f t="array" ref="D25">INDEX(表格2[[#All],[Air Conditioning (YES/ NO)]],MATCH(1,(14=表格2[[#All],[No]])*('NGO (example)'!$C$2=表格2[[#All],[Type of services]]),0))</f>
        <v>#N/A</v>
      </c>
      <c r="E25" s="388"/>
      <c r="F25" s="256"/>
      <c r="G25" s="257"/>
      <c r="H25" s="258"/>
      <c r="I25" s="257"/>
      <c r="J25" s="258"/>
      <c r="K25" s="257"/>
      <c r="L25" s="258"/>
      <c r="M25" s="257"/>
      <c r="N25" s="257"/>
      <c r="O25" s="257"/>
      <c r="P25" s="258"/>
      <c r="Q25" s="259"/>
      <c r="R25" s="260"/>
      <c r="S25" s="261"/>
      <c r="T25" s="261"/>
      <c r="U25" s="261"/>
      <c r="V25" s="261"/>
      <c r="W25" s="261"/>
      <c r="X25" s="261"/>
      <c r="Y25" s="262"/>
      <c r="Z25" s="262"/>
      <c r="AA25" s="262"/>
      <c r="AB25" s="262"/>
      <c r="AC25" s="263"/>
      <c r="AD25" s="264"/>
      <c r="AE25" s="265"/>
      <c r="AF25" s="266"/>
      <c r="AG25" s="264"/>
      <c r="AH25" s="265"/>
      <c r="AI25" s="266"/>
      <c r="AJ25" s="264"/>
      <c r="AK25" s="265"/>
      <c r="AL25" s="265"/>
      <c r="AM25" s="267"/>
      <c r="AN25" s="268"/>
      <c r="AO25" s="268"/>
      <c r="AP25" s="268"/>
      <c r="AQ25" s="268"/>
      <c r="AR25" s="268"/>
      <c r="AS25" s="268"/>
      <c r="AT25" s="268"/>
      <c r="AU25" s="249"/>
      <c r="AV25" s="249"/>
      <c r="AW25" s="249"/>
      <c r="AX25" s="249"/>
      <c r="AY25" s="250"/>
      <c r="AZ25" s="269"/>
      <c r="BA25" s="270"/>
      <c r="BB25" s="270"/>
      <c r="BC25" s="270"/>
      <c r="BD25" s="270"/>
      <c r="BE25" s="270"/>
      <c r="BF25" s="270"/>
      <c r="BG25" s="270"/>
      <c r="BH25" s="270"/>
      <c r="BI25" s="253"/>
      <c r="BJ25" s="253"/>
      <c r="BK25" s="253"/>
      <c r="BL25" s="253"/>
      <c r="BM25" s="253"/>
      <c r="BN25" s="253"/>
      <c r="BO25" s="254"/>
      <c r="BP25" s="271"/>
    </row>
    <row r="26" spans="1:69" ht="57.6" customHeight="1" x14ac:dyDescent="0.25">
      <c r="A26" s="168">
        <v>15</v>
      </c>
      <c r="B26" s="359" t="e">
        <f t="array" ref="B26">INDEX(表格2[[#All],[Room]],MATCH(1,(15=表格2[[#All],[No]])*('NGO (example)'!$C$2=表格2[[#All],[Type of services]]),0))</f>
        <v>#N/A</v>
      </c>
      <c r="C26" s="218"/>
      <c r="D26" s="89" t="e">
        <f t="array" ref="D26">INDEX(表格2[[#All],[Air Conditioning (YES/ NO)]],MATCH(1,(15=表格2[[#All],[No]])*('NGO (example)'!$C$2=表格2[[#All],[Type of services]]),0))</f>
        <v>#N/A</v>
      </c>
      <c r="E26" s="388"/>
      <c r="F26" s="256"/>
      <c r="G26" s="257"/>
      <c r="H26" s="258"/>
      <c r="I26" s="257"/>
      <c r="J26" s="258"/>
      <c r="K26" s="257"/>
      <c r="L26" s="258"/>
      <c r="M26" s="257"/>
      <c r="N26" s="257"/>
      <c r="O26" s="257"/>
      <c r="P26" s="258"/>
      <c r="Q26" s="259"/>
      <c r="R26" s="260"/>
      <c r="S26" s="261"/>
      <c r="T26" s="261"/>
      <c r="U26" s="261"/>
      <c r="V26" s="261"/>
      <c r="W26" s="261"/>
      <c r="X26" s="261"/>
      <c r="Y26" s="262"/>
      <c r="Z26" s="262"/>
      <c r="AA26" s="262"/>
      <c r="AB26" s="262"/>
      <c r="AC26" s="263"/>
      <c r="AD26" s="264"/>
      <c r="AE26" s="265"/>
      <c r="AF26" s="266"/>
      <c r="AG26" s="264"/>
      <c r="AH26" s="265"/>
      <c r="AI26" s="266"/>
      <c r="AJ26" s="264"/>
      <c r="AK26" s="265"/>
      <c r="AL26" s="265"/>
      <c r="AM26" s="267"/>
      <c r="AN26" s="268"/>
      <c r="AO26" s="268"/>
      <c r="AP26" s="268"/>
      <c r="AQ26" s="268"/>
      <c r="AR26" s="268"/>
      <c r="AS26" s="268"/>
      <c r="AT26" s="268"/>
      <c r="AU26" s="249"/>
      <c r="AV26" s="249"/>
      <c r="AW26" s="249"/>
      <c r="AX26" s="249"/>
      <c r="AY26" s="250"/>
      <c r="AZ26" s="269"/>
      <c r="BA26" s="270"/>
      <c r="BB26" s="270"/>
      <c r="BC26" s="270"/>
      <c r="BD26" s="270"/>
      <c r="BE26" s="270"/>
      <c r="BF26" s="270"/>
      <c r="BG26" s="270"/>
      <c r="BH26" s="270"/>
      <c r="BI26" s="253"/>
      <c r="BJ26" s="253"/>
      <c r="BK26" s="253"/>
      <c r="BL26" s="253"/>
      <c r="BM26" s="253"/>
      <c r="BN26" s="253"/>
      <c r="BO26" s="254"/>
      <c r="BP26" s="271"/>
    </row>
    <row r="27" spans="1:69" ht="57.6" customHeight="1" x14ac:dyDescent="0.25">
      <c r="A27" s="168">
        <v>16</v>
      </c>
      <c r="B27" s="359" t="e">
        <f t="array" ref="B27">INDEX(表格2[[#All],[Room]],MATCH(1,(16=表格2[[#All],[No]])*('NGO (example)'!$C$2=表格2[[#All],[Type of services]]),0))</f>
        <v>#N/A</v>
      </c>
      <c r="C27" s="218"/>
      <c r="D27" s="89" t="e">
        <f t="array" ref="D27">INDEX(表格2[[#All],[Air Conditioning (YES/ NO)]],MATCH(1,(16=表格2[[#All],[No]])*('NGO (example)'!$C$2=表格2[[#All],[Type of services]]),0))</f>
        <v>#N/A</v>
      </c>
      <c r="E27" s="388"/>
      <c r="F27" s="256"/>
      <c r="G27" s="257"/>
      <c r="H27" s="258"/>
      <c r="I27" s="257"/>
      <c r="J27" s="258"/>
      <c r="K27" s="257"/>
      <c r="L27" s="258"/>
      <c r="M27" s="257"/>
      <c r="N27" s="257"/>
      <c r="O27" s="257"/>
      <c r="P27" s="258"/>
      <c r="Q27" s="259"/>
      <c r="R27" s="260"/>
      <c r="S27" s="261"/>
      <c r="T27" s="261"/>
      <c r="U27" s="261"/>
      <c r="V27" s="261"/>
      <c r="W27" s="261"/>
      <c r="X27" s="261"/>
      <c r="Y27" s="262"/>
      <c r="Z27" s="262"/>
      <c r="AA27" s="262"/>
      <c r="AB27" s="262"/>
      <c r="AC27" s="263"/>
      <c r="AD27" s="264"/>
      <c r="AE27" s="265"/>
      <c r="AF27" s="266"/>
      <c r="AG27" s="264"/>
      <c r="AH27" s="265"/>
      <c r="AI27" s="266"/>
      <c r="AJ27" s="264"/>
      <c r="AK27" s="265"/>
      <c r="AL27" s="265"/>
      <c r="AM27" s="267"/>
      <c r="AN27" s="268"/>
      <c r="AO27" s="268"/>
      <c r="AP27" s="268"/>
      <c r="AQ27" s="268"/>
      <c r="AR27" s="268"/>
      <c r="AS27" s="268"/>
      <c r="AT27" s="268"/>
      <c r="AU27" s="249"/>
      <c r="AV27" s="249"/>
      <c r="AW27" s="249"/>
      <c r="AX27" s="249"/>
      <c r="AY27" s="250"/>
      <c r="AZ27" s="269"/>
      <c r="BA27" s="270"/>
      <c r="BB27" s="270"/>
      <c r="BC27" s="270"/>
      <c r="BD27" s="270"/>
      <c r="BE27" s="270"/>
      <c r="BF27" s="270"/>
      <c r="BG27" s="270"/>
      <c r="BH27" s="270"/>
      <c r="BI27" s="253"/>
      <c r="BJ27" s="253"/>
      <c r="BK27" s="253"/>
      <c r="BL27" s="253"/>
      <c r="BM27" s="253"/>
      <c r="BN27" s="253"/>
      <c r="BO27" s="254"/>
      <c r="BP27" s="271"/>
    </row>
    <row r="28" spans="1:69" ht="57.6" customHeight="1" x14ac:dyDescent="0.25">
      <c r="A28" s="168">
        <v>17</v>
      </c>
      <c r="B28" s="359" t="e">
        <f t="array" ref="B28">INDEX(表格2[[#All],[Room]],MATCH(1,(17=表格2[[#All],[No]])*('NGO (example)'!$C$2=表格2[[#All],[Type of services]]),0))</f>
        <v>#N/A</v>
      </c>
      <c r="C28" s="218"/>
      <c r="D28" s="89" t="e">
        <f t="array" ref="D28">INDEX(表格2[[#All],[Air Conditioning (YES/ NO)]],MATCH(1,(17=表格2[[#All],[No]])*('NGO (example)'!$C$2=表格2[[#All],[Type of services]]),0))</f>
        <v>#N/A</v>
      </c>
      <c r="E28" s="388"/>
      <c r="F28" s="256"/>
      <c r="G28" s="257"/>
      <c r="H28" s="258"/>
      <c r="I28" s="257"/>
      <c r="J28" s="258"/>
      <c r="K28" s="257"/>
      <c r="L28" s="258"/>
      <c r="M28" s="257"/>
      <c r="N28" s="257"/>
      <c r="O28" s="257"/>
      <c r="P28" s="258"/>
      <c r="Q28" s="259"/>
      <c r="R28" s="260"/>
      <c r="S28" s="261"/>
      <c r="T28" s="261"/>
      <c r="U28" s="261"/>
      <c r="V28" s="261"/>
      <c r="W28" s="261"/>
      <c r="X28" s="261"/>
      <c r="Y28" s="262"/>
      <c r="Z28" s="262"/>
      <c r="AA28" s="262"/>
      <c r="AB28" s="262"/>
      <c r="AC28" s="263"/>
      <c r="AD28" s="264"/>
      <c r="AE28" s="265"/>
      <c r="AF28" s="266"/>
      <c r="AG28" s="264"/>
      <c r="AH28" s="265"/>
      <c r="AI28" s="266"/>
      <c r="AJ28" s="264"/>
      <c r="AK28" s="265"/>
      <c r="AL28" s="265"/>
      <c r="AM28" s="267"/>
      <c r="AN28" s="268"/>
      <c r="AO28" s="268"/>
      <c r="AP28" s="268"/>
      <c r="AQ28" s="268"/>
      <c r="AR28" s="268"/>
      <c r="AS28" s="268"/>
      <c r="AT28" s="268"/>
      <c r="AU28" s="249"/>
      <c r="AV28" s="249"/>
      <c r="AW28" s="249"/>
      <c r="AX28" s="249"/>
      <c r="AY28" s="250"/>
      <c r="AZ28" s="269"/>
      <c r="BA28" s="270"/>
      <c r="BB28" s="270"/>
      <c r="BC28" s="270"/>
      <c r="BD28" s="270"/>
      <c r="BE28" s="270"/>
      <c r="BF28" s="270"/>
      <c r="BG28" s="270"/>
      <c r="BH28" s="270"/>
      <c r="BI28" s="253"/>
      <c r="BJ28" s="253"/>
      <c r="BK28" s="253"/>
      <c r="BL28" s="253"/>
      <c r="BM28" s="253"/>
      <c r="BN28" s="253"/>
      <c r="BO28" s="254"/>
      <c r="BP28" s="271"/>
    </row>
    <row r="29" spans="1:69" ht="57.6" customHeight="1" x14ac:dyDescent="0.25">
      <c r="A29" s="168">
        <v>18</v>
      </c>
      <c r="B29" s="359" t="e">
        <f t="array" ref="B29">INDEX(表格2[[#All],[Room]],MATCH(1,(18=表格2[[#All],[No]])*('NGO (example)'!$C$2=表格2[[#All],[Type of services]]),0))</f>
        <v>#N/A</v>
      </c>
      <c r="C29" s="218"/>
      <c r="D29" s="89" t="e">
        <f t="array" ref="D29">INDEX(表格2[[#All],[Air Conditioning (YES/ NO)]],MATCH(1,(18=表格2[[#All],[No]])*('NGO (example)'!$C$2=表格2[[#All],[Type of services]]),0))</f>
        <v>#N/A</v>
      </c>
      <c r="E29" s="388"/>
      <c r="F29" s="256"/>
      <c r="G29" s="257"/>
      <c r="H29" s="258"/>
      <c r="I29" s="257"/>
      <c r="J29" s="258"/>
      <c r="K29" s="257"/>
      <c r="L29" s="258"/>
      <c r="M29" s="257"/>
      <c r="N29" s="257"/>
      <c r="O29" s="257"/>
      <c r="P29" s="258"/>
      <c r="Q29" s="259"/>
      <c r="R29" s="260"/>
      <c r="S29" s="261"/>
      <c r="T29" s="261"/>
      <c r="U29" s="261"/>
      <c r="V29" s="261"/>
      <c r="W29" s="261"/>
      <c r="X29" s="261"/>
      <c r="Y29" s="262"/>
      <c r="Z29" s="262"/>
      <c r="AA29" s="262"/>
      <c r="AB29" s="262"/>
      <c r="AC29" s="263"/>
      <c r="AD29" s="264"/>
      <c r="AE29" s="265"/>
      <c r="AF29" s="266"/>
      <c r="AG29" s="264"/>
      <c r="AH29" s="265"/>
      <c r="AI29" s="266"/>
      <c r="AJ29" s="264"/>
      <c r="AK29" s="265"/>
      <c r="AL29" s="265"/>
      <c r="AM29" s="267"/>
      <c r="AN29" s="268"/>
      <c r="AO29" s="268"/>
      <c r="AP29" s="268"/>
      <c r="AQ29" s="268"/>
      <c r="AR29" s="268"/>
      <c r="AS29" s="268"/>
      <c r="AT29" s="268"/>
      <c r="AU29" s="249"/>
      <c r="AV29" s="249"/>
      <c r="AW29" s="249"/>
      <c r="AX29" s="249"/>
      <c r="AY29" s="250"/>
      <c r="AZ29" s="269"/>
      <c r="BA29" s="270"/>
      <c r="BB29" s="270"/>
      <c r="BC29" s="270"/>
      <c r="BD29" s="270"/>
      <c r="BE29" s="270"/>
      <c r="BF29" s="270"/>
      <c r="BG29" s="270"/>
      <c r="BH29" s="270"/>
      <c r="BI29" s="253"/>
      <c r="BJ29" s="253"/>
      <c r="BK29" s="253"/>
      <c r="BL29" s="253"/>
      <c r="BM29" s="253"/>
      <c r="BN29" s="253"/>
      <c r="BO29" s="254"/>
      <c r="BP29" s="271"/>
    </row>
    <row r="30" spans="1:69" ht="57.6" customHeight="1" x14ac:dyDescent="0.25">
      <c r="A30" s="168">
        <v>19</v>
      </c>
      <c r="B30" s="359" t="e">
        <f t="array" ref="B30">INDEX(表格2[[#All],[Room]],MATCH(1,(19=表格2[[#All],[No]])*('NGO (example)'!$C$2=表格2[[#All],[Type of services]]),0))</f>
        <v>#N/A</v>
      </c>
      <c r="C30" s="218"/>
      <c r="D30" s="89" t="e">
        <f t="array" ref="D30">INDEX(表格2[[#All],[Air Conditioning (YES/ NO)]],MATCH(1,(19=表格2[[#All],[No]])*('NGO (example)'!$C$2=表格2[[#All],[Type of services]]),0))</f>
        <v>#N/A</v>
      </c>
      <c r="E30" s="388"/>
      <c r="F30" s="256"/>
      <c r="G30" s="257"/>
      <c r="H30" s="258"/>
      <c r="I30" s="257"/>
      <c r="J30" s="258"/>
      <c r="K30" s="257"/>
      <c r="L30" s="258"/>
      <c r="M30" s="257"/>
      <c r="N30" s="257"/>
      <c r="O30" s="257"/>
      <c r="P30" s="258"/>
      <c r="Q30" s="259"/>
      <c r="R30" s="260"/>
      <c r="S30" s="261"/>
      <c r="T30" s="261"/>
      <c r="U30" s="261"/>
      <c r="V30" s="261"/>
      <c r="W30" s="261"/>
      <c r="X30" s="261"/>
      <c r="Y30" s="262"/>
      <c r="Z30" s="262"/>
      <c r="AA30" s="262"/>
      <c r="AB30" s="262"/>
      <c r="AC30" s="263"/>
      <c r="AD30" s="264"/>
      <c r="AE30" s="265"/>
      <c r="AF30" s="266"/>
      <c r="AG30" s="264"/>
      <c r="AH30" s="265"/>
      <c r="AI30" s="266"/>
      <c r="AJ30" s="264"/>
      <c r="AK30" s="265"/>
      <c r="AL30" s="265"/>
      <c r="AM30" s="267"/>
      <c r="AN30" s="268"/>
      <c r="AO30" s="268"/>
      <c r="AP30" s="268"/>
      <c r="AQ30" s="268"/>
      <c r="AR30" s="268"/>
      <c r="AS30" s="268"/>
      <c r="AT30" s="268"/>
      <c r="AU30" s="249"/>
      <c r="AV30" s="249"/>
      <c r="AW30" s="249"/>
      <c r="AX30" s="249"/>
      <c r="AY30" s="250"/>
      <c r="AZ30" s="269"/>
      <c r="BA30" s="270"/>
      <c r="BB30" s="270"/>
      <c r="BC30" s="270"/>
      <c r="BD30" s="270"/>
      <c r="BE30" s="270"/>
      <c r="BF30" s="270"/>
      <c r="BG30" s="270"/>
      <c r="BH30" s="270"/>
      <c r="BI30" s="253"/>
      <c r="BJ30" s="253"/>
      <c r="BK30" s="253"/>
      <c r="BL30" s="253"/>
      <c r="BM30" s="253"/>
      <c r="BN30" s="253"/>
      <c r="BO30" s="254"/>
      <c r="BP30" s="271"/>
    </row>
    <row r="31" spans="1:69" ht="57.6" customHeight="1" x14ac:dyDescent="0.25">
      <c r="A31" s="168">
        <v>20</v>
      </c>
      <c r="B31" s="359" t="e">
        <f t="array" ref="B31">INDEX(表格2[[#All],[Room]],MATCH(1,(20=表格2[[#All],[No]])*('NGO (example)'!$C$2=表格2[[#All],[Type of services]]),0))</f>
        <v>#N/A</v>
      </c>
      <c r="C31" s="218"/>
      <c r="D31" s="89" t="e">
        <f t="array" ref="D31">INDEX(表格2[[#All],[Air Conditioning (YES/ NO)]],MATCH(1,(20=表格2[[#All],[No]])*('NGO (example)'!$C$2=表格2[[#All],[Type of services]]),0))</f>
        <v>#N/A</v>
      </c>
      <c r="E31" s="388"/>
      <c r="F31" s="256"/>
      <c r="G31" s="257"/>
      <c r="H31" s="258"/>
      <c r="I31" s="257"/>
      <c r="J31" s="258"/>
      <c r="K31" s="257"/>
      <c r="L31" s="258"/>
      <c r="M31" s="257"/>
      <c r="N31" s="257"/>
      <c r="O31" s="257"/>
      <c r="P31" s="258"/>
      <c r="Q31" s="259"/>
      <c r="R31" s="260"/>
      <c r="S31" s="261"/>
      <c r="T31" s="261"/>
      <c r="U31" s="261"/>
      <c r="V31" s="261"/>
      <c r="W31" s="261"/>
      <c r="X31" s="261"/>
      <c r="Y31" s="262"/>
      <c r="Z31" s="262"/>
      <c r="AA31" s="262"/>
      <c r="AB31" s="262"/>
      <c r="AC31" s="263"/>
      <c r="AD31" s="264"/>
      <c r="AE31" s="265"/>
      <c r="AF31" s="266"/>
      <c r="AG31" s="264"/>
      <c r="AH31" s="265"/>
      <c r="AI31" s="266"/>
      <c r="AJ31" s="264"/>
      <c r="AK31" s="265"/>
      <c r="AL31" s="265"/>
      <c r="AM31" s="267"/>
      <c r="AN31" s="268"/>
      <c r="AO31" s="268"/>
      <c r="AP31" s="268"/>
      <c r="AQ31" s="268"/>
      <c r="AR31" s="268"/>
      <c r="AS31" s="268"/>
      <c r="AT31" s="268"/>
      <c r="AU31" s="249"/>
      <c r="AV31" s="249"/>
      <c r="AW31" s="249"/>
      <c r="AX31" s="249"/>
      <c r="AY31" s="250"/>
      <c r="AZ31" s="269"/>
      <c r="BA31" s="270"/>
      <c r="BB31" s="270"/>
      <c r="BC31" s="270"/>
      <c r="BD31" s="270"/>
      <c r="BE31" s="270"/>
      <c r="BF31" s="270"/>
      <c r="BG31" s="270"/>
      <c r="BH31" s="270"/>
      <c r="BI31" s="253"/>
      <c r="BJ31" s="253"/>
      <c r="BK31" s="253"/>
      <c r="BL31" s="253"/>
      <c r="BM31" s="253"/>
      <c r="BN31" s="253"/>
      <c r="BO31" s="254"/>
      <c r="BP31" s="271"/>
    </row>
    <row r="32" spans="1:69" ht="57.6" customHeight="1" x14ac:dyDescent="0.25">
      <c r="A32" s="168">
        <v>21</v>
      </c>
      <c r="B32" s="359" t="e">
        <f t="array" ref="B32">INDEX(表格2[[#All],[Room]],MATCH(1,(21=表格2[[#All],[No]])*('NGO (example)'!$C$2=表格2[[#All],[Type of services]]),0))</f>
        <v>#N/A</v>
      </c>
      <c r="C32" s="218"/>
      <c r="D32" s="89" t="e">
        <f t="array" ref="D32">INDEX(表格2[[#All],[Air Conditioning (YES/ NO)]],MATCH(1,(21=表格2[[#All],[No]])*('NGO (example)'!$C$2=表格2[[#All],[Type of services]]),0))</f>
        <v>#N/A</v>
      </c>
      <c r="E32" s="388"/>
      <c r="F32" s="256"/>
      <c r="G32" s="257"/>
      <c r="H32" s="258"/>
      <c r="I32" s="257"/>
      <c r="J32" s="258"/>
      <c r="K32" s="257"/>
      <c r="L32" s="258"/>
      <c r="M32" s="257"/>
      <c r="N32" s="257"/>
      <c r="O32" s="257"/>
      <c r="P32" s="258"/>
      <c r="Q32" s="259"/>
      <c r="R32" s="260"/>
      <c r="S32" s="261"/>
      <c r="T32" s="261"/>
      <c r="U32" s="261"/>
      <c r="V32" s="261"/>
      <c r="W32" s="261"/>
      <c r="X32" s="261"/>
      <c r="Y32" s="262"/>
      <c r="Z32" s="262"/>
      <c r="AA32" s="262"/>
      <c r="AB32" s="262"/>
      <c r="AC32" s="263"/>
      <c r="AD32" s="264"/>
      <c r="AE32" s="265"/>
      <c r="AF32" s="266"/>
      <c r="AG32" s="264"/>
      <c r="AH32" s="265"/>
      <c r="AI32" s="266"/>
      <c r="AJ32" s="264"/>
      <c r="AK32" s="265"/>
      <c r="AL32" s="265"/>
      <c r="AM32" s="267"/>
      <c r="AN32" s="268"/>
      <c r="AO32" s="268"/>
      <c r="AP32" s="268"/>
      <c r="AQ32" s="268"/>
      <c r="AR32" s="268"/>
      <c r="AS32" s="268"/>
      <c r="AT32" s="268"/>
      <c r="AU32" s="249"/>
      <c r="AV32" s="249"/>
      <c r="AW32" s="249"/>
      <c r="AX32" s="249"/>
      <c r="AY32" s="250"/>
      <c r="AZ32" s="269"/>
      <c r="BA32" s="270"/>
      <c r="BB32" s="270"/>
      <c r="BC32" s="270"/>
      <c r="BD32" s="270"/>
      <c r="BE32" s="270"/>
      <c r="BF32" s="270"/>
      <c r="BG32" s="270"/>
      <c r="BH32" s="270"/>
      <c r="BI32" s="253"/>
      <c r="BJ32" s="253"/>
      <c r="BK32" s="253"/>
      <c r="BL32" s="253"/>
      <c r="BM32" s="253"/>
      <c r="BN32" s="253"/>
      <c r="BO32" s="254"/>
      <c r="BP32" s="271"/>
    </row>
    <row r="33" spans="1:68" ht="57.6" customHeight="1" x14ac:dyDescent="0.25">
      <c r="A33" s="168">
        <v>22</v>
      </c>
      <c r="B33" s="359" t="e">
        <f t="array" ref="B33">INDEX(表格2[[#All],[Room]],MATCH(1,(22=表格2[[#All],[No]])*('NGO (example)'!$C$2=表格2[[#All],[Type of services]]),0))</f>
        <v>#N/A</v>
      </c>
      <c r="C33" s="218"/>
      <c r="D33" s="89" t="e">
        <f t="array" ref="D33">INDEX(表格2[[#All],[Air Conditioning (YES/ NO)]],MATCH(1,(22=表格2[[#All],[No]])*('NGO (example)'!$C$2=表格2[[#All],[Type of services]]),0))</f>
        <v>#N/A</v>
      </c>
      <c r="E33" s="388"/>
      <c r="F33" s="256"/>
      <c r="G33" s="257"/>
      <c r="H33" s="258"/>
      <c r="I33" s="257"/>
      <c r="J33" s="258"/>
      <c r="K33" s="257"/>
      <c r="L33" s="258"/>
      <c r="M33" s="257"/>
      <c r="N33" s="257"/>
      <c r="O33" s="257"/>
      <c r="P33" s="258"/>
      <c r="Q33" s="259"/>
      <c r="R33" s="260"/>
      <c r="S33" s="261"/>
      <c r="T33" s="261"/>
      <c r="U33" s="261"/>
      <c r="V33" s="261"/>
      <c r="W33" s="261"/>
      <c r="X33" s="261"/>
      <c r="Y33" s="262"/>
      <c r="Z33" s="262"/>
      <c r="AA33" s="262"/>
      <c r="AB33" s="262"/>
      <c r="AC33" s="263"/>
      <c r="AD33" s="264"/>
      <c r="AE33" s="265"/>
      <c r="AF33" s="266"/>
      <c r="AG33" s="264"/>
      <c r="AH33" s="265"/>
      <c r="AI33" s="266"/>
      <c r="AJ33" s="264"/>
      <c r="AK33" s="265"/>
      <c r="AL33" s="265"/>
      <c r="AM33" s="267"/>
      <c r="AN33" s="268"/>
      <c r="AO33" s="268"/>
      <c r="AP33" s="268"/>
      <c r="AQ33" s="268"/>
      <c r="AR33" s="268"/>
      <c r="AS33" s="268"/>
      <c r="AT33" s="268"/>
      <c r="AU33" s="249"/>
      <c r="AV33" s="249"/>
      <c r="AW33" s="249"/>
      <c r="AX33" s="249"/>
      <c r="AY33" s="250"/>
      <c r="AZ33" s="269"/>
      <c r="BA33" s="270"/>
      <c r="BB33" s="270"/>
      <c r="BC33" s="270"/>
      <c r="BD33" s="270"/>
      <c r="BE33" s="270"/>
      <c r="BF33" s="270"/>
      <c r="BG33" s="270"/>
      <c r="BH33" s="270"/>
      <c r="BI33" s="253"/>
      <c r="BJ33" s="253"/>
      <c r="BK33" s="253"/>
      <c r="BL33" s="253"/>
      <c r="BM33" s="253"/>
      <c r="BN33" s="253"/>
      <c r="BO33" s="254"/>
      <c r="BP33" s="271"/>
    </row>
    <row r="34" spans="1:68" ht="57.6" customHeight="1" x14ac:dyDescent="0.25">
      <c r="A34" s="168">
        <v>23</v>
      </c>
      <c r="B34" s="359" t="e">
        <f t="array" ref="B34">INDEX(表格2[[#All],[Room]],MATCH(1,(23=表格2[[#All],[No]])*('NGO (example)'!$C$2=表格2[[#All],[Type of services]]),0))</f>
        <v>#N/A</v>
      </c>
      <c r="C34" s="218"/>
      <c r="D34" s="89" t="e">
        <f t="array" ref="D34">INDEX(表格2[[#All],[Air Conditioning (YES/ NO)]],MATCH(1,(23=表格2[[#All],[No]])*('NGO (example)'!$C$2=表格2[[#All],[Type of services]]),0))</f>
        <v>#N/A</v>
      </c>
      <c r="E34" s="388"/>
      <c r="F34" s="256"/>
      <c r="G34" s="257"/>
      <c r="H34" s="258"/>
      <c r="I34" s="257"/>
      <c r="J34" s="258"/>
      <c r="K34" s="257"/>
      <c r="L34" s="258"/>
      <c r="M34" s="257"/>
      <c r="N34" s="257"/>
      <c r="O34" s="257"/>
      <c r="P34" s="258"/>
      <c r="Q34" s="259"/>
      <c r="R34" s="260"/>
      <c r="S34" s="261"/>
      <c r="T34" s="261"/>
      <c r="U34" s="261"/>
      <c r="V34" s="261"/>
      <c r="W34" s="261"/>
      <c r="X34" s="261"/>
      <c r="Y34" s="262"/>
      <c r="Z34" s="262"/>
      <c r="AA34" s="262"/>
      <c r="AB34" s="262"/>
      <c r="AC34" s="263"/>
      <c r="AD34" s="264"/>
      <c r="AE34" s="265"/>
      <c r="AF34" s="266"/>
      <c r="AG34" s="264"/>
      <c r="AH34" s="265"/>
      <c r="AI34" s="266"/>
      <c r="AJ34" s="264"/>
      <c r="AK34" s="265"/>
      <c r="AL34" s="265"/>
      <c r="AM34" s="267"/>
      <c r="AN34" s="268"/>
      <c r="AO34" s="268"/>
      <c r="AP34" s="268"/>
      <c r="AQ34" s="268"/>
      <c r="AR34" s="268"/>
      <c r="AS34" s="268"/>
      <c r="AT34" s="268"/>
      <c r="AU34" s="249"/>
      <c r="AV34" s="249"/>
      <c r="AW34" s="249"/>
      <c r="AX34" s="249"/>
      <c r="AY34" s="250"/>
      <c r="AZ34" s="269"/>
      <c r="BA34" s="270"/>
      <c r="BB34" s="270"/>
      <c r="BC34" s="270"/>
      <c r="BD34" s="270"/>
      <c r="BE34" s="270"/>
      <c r="BF34" s="270"/>
      <c r="BG34" s="270"/>
      <c r="BH34" s="270"/>
      <c r="BI34" s="253"/>
      <c r="BJ34" s="253"/>
      <c r="BK34" s="253"/>
      <c r="BL34" s="253"/>
      <c r="BM34" s="253"/>
      <c r="BN34" s="253"/>
      <c r="BO34" s="254"/>
      <c r="BP34" s="271"/>
    </row>
    <row r="35" spans="1:68" ht="57.6" customHeight="1" x14ac:dyDescent="0.25">
      <c r="A35" s="168">
        <v>24</v>
      </c>
      <c r="B35" s="359" t="e">
        <f t="array" ref="B35">INDEX(表格2[[#All],[Room]],MATCH(1,(24=表格2[[#All],[No]])*('NGO (example)'!$C$2=表格2[[#All],[Type of services]]),0))</f>
        <v>#N/A</v>
      </c>
      <c r="C35" s="218"/>
      <c r="D35" s="89" t="e">
        <f t="array" ref="D35">INDEX(表格2[[#All],[Air Conditioning (YES/ NO)]],MATCH(1,(24=表格2[[#All],[No]])*('NGO (example)'!$C$2=表格2[[#All],[Type of services]]),0))</f>
        <v>#N/A</v>
      </c>
      <c r="E35" s="388"/>
      <c r="F35" s="256"/>
      <c r="G35" s="257"/>
      <c r="H35" s="258"/>
      <c r="I35" s="257"/>
      <c r="J35" s="258"/>
      <c r="K35" s="257"/>
      <c r="L35" s="258"/>
      <c r="M35" s="257"/>
      <c r="N35" s="257"/>
      <c r="O35" s="257"/>
      <c r="P35" s="258"/>
      <c r="Q35" s="259"/>
      <c r="R35" s="260"/>
      <c r="S35" s="261"/>
      <c r="T35" s="261"/>
      <c r="U35" s="261"/>
      <c r="V35" s="261"/>
      <c r="W35" s="261"/>
      <c r="X35" s="261"/>
      <c r="Y35" s="262"/>
      <c r="Z35" s="262"/>
      <c r="AA35" s="262"/>
      <c r="AB35" s="262"/>
      <c r="AC35" s="263"/>
      <c r="AD35" s="264"/>
      <c r="AE35" s="265"/>
      <c r="AF35" s="266"/>
      <c r="AG35" s="264"/>
      <c r="AH35" s="265"/>
      <c r="AI35" s="266"/>
      <c r="AJ35" s="264"/>
      <c r="AK35" s="265"/>
      <c r="AL35" s="265"/>
      <c r="AM35" s="267"/>
      <c r="AN35" s="268"/>
      <c r="AO35" s="268"/>
      <c r="AP35" s="268"/>
      <c r="AQ35" s="268"/>
      <c r="AR35" s="268"/>
      <c r="AS35" s="268"/>
      <c r="AT35" s="268"/>
      <c r="AU35" s="249"/>
      <c r="AV35" s="249"/>
      <c r="AW35" s="249"/>
      <c r="AX35" s="249"/>
      <c r="AY35" s="250"/>
      <c r="AZ35" s="269"/>
      <c r="BA35" s="270"/>
      <c r="BB35" s="270"/>
      <c r="BC35" s="270"/>
      <c r="BD35" s="270"/>
      <c r="BE35" s="270"/>
      <c r="BF35" s="270"/>
      <c r="BG35" s="270"/>
      <c r="BH35" s="270"/>
      <c r="BI35" s="253"/>
      <c r="BJ35" s="253"/>
      <c r="BK35" s="253"/>
      <c r="BL35" s="253"/>
      <c r="BM35" s="253"/>
      <c r="BN35" s="253"/>
      <c r="BO35" s="254"/>
      <c r="BP35" s="271"/>
    </row>
    <row r="36" spans="1:68" ht="58.15" customHeight="1" x14ac:dyDescent="0.25">
      <c r="A36" s="168">
        <v>25</v>
      </c>
      <c r="B36" s="359" t="e">
        <f t="array" ref="B36">INDEX(表格2[[#All],[Room]],MATCH(1,(25=表格2[[#All],[No]])*('NGO (example)'!$C$2=表格2[[#All],[Type of services]]),0))</f>
        <v>#N/A</v>
      </c>
      <c r="C36" s="218"/>
      <c r="D36" s="89" t="e">
        <f t="array" ref="D36">INDEX(表格2[[#All],[Air Conditioning (YES/ NO)]],MATCH(1,(25=表格2[[#All],[No]])*('NGO (example)'!$C$2=表格2[[#All],[Type of services]]),0))</f>
        <v>#N/A</v>
      </c>
      <c r="E36" s="388"/>
      <c r="F36" s="256"/>
      <c r="G36" s="257"/>
      <c r="H36" s="258"/>
      <c r="I36" s="257"/>
      <c r="J36" s="258"/>
      <c r="K36" s="257"/>
      <c r="L36" s="258"/>
      <c r="M36" s="257"/>
      <c r="N36" s="257"/>
      <c r="O36" s="257"/>
      <c r="P36" s="258"/>
      <c r="Q36" s="259"/>
      <c r="R36" s="260"/>
      <c r="S36" s="261"/>
      <c r="T36" s="261"/>
      <c r="U36" s="261"/>
      <c r="V36" s="261"/>
      <c r="W36" s="261"/>
      <c r="X36" s="261"/>
      <c r="Y36" s="262"/>
      <c r="Z36" s="262"/>
      <c r="AA36" s="262"/>
      <c r="AB36" s="262"/>
      <c r="AC36" s="263"/>
      <c r="AD36" s="264"/>
      <c r="AE36" s="265"/>
      <c r="AF36" s="266"/>
      <c r="AG36" s="264"/>
      <c r="AH36" s="265"/>
      <c r="AI36" s="266"/>
      <c r="AJ36" s="264"/>
      <c r="AK36" s="265"/>
      <c r="AL36" s="265"/>
      <c r="AM36" s="267"/>
      <c r="AN36" s="268"/>
      <c r="AO36" s="268"/>
      <c r="AP36" s="268"/>
      <c r="AQ36" s="268"/>
      <c r="AR36" s="268"/>
      <c r="AS36" s="268"/>
      <c r="AT36" s="268"/>
      <c r="AU36" s="249"/>
      <c r="AV36" s="249"/>
      <c r="AW36" s="249"/>
      <c r="AX36" s="249"/>
      <c r="AY36" s="250"/>
      <c r="AZ36" s="269"/>
      <c r="BA36" s="270"/>
      <c r="BB36" s="270"/>
      <c r="BC36" s="270"/>
      <c r="BD36" s="270"/>
      <c r="BE36" s="270"/>
      <c r="BF36" s="270"/>
      <c r="BG36" s="270"/>
      <c r="BH36" s="270"/>
      <c r="BI36" s="253"/>
      <c r="BJ36" s="253"/>
      <c r="BK36" s="253"/>
      <c r="BL36" s="253"/>
      <c r="BM36" s="253"/>
      <c r="BN36" s="253"/>
      <c r="BO36" s="254"/>
      <c r="BP36" s="255"/>
    </row>
    <row r="37" spans="1:68" ht="58.15" customHeight="1" x14ac:dyDescent="0.25">
      <c r="A37" s="168">
        <v>26</v>
      </c>
      <c r="B37" s="359" t="e">
        <f t="array" ref="B37">INDEX(表格2[[#All],[Room]],MATCH(1,(26=表格2[[#All],[No]])*('NGO (example)'!$C$2=表格2[[#All],[Type of services]]),0))</f>
        <v>#N/A</v>
      </c>
      <c r="C37" s="218"/>
      <c r="D37" s="89" t="e">
        <f t="array" ref="D37">INDEX(表格2[[#All],[Air Conditioning (YES/ NO)]],MATCH(1,(26=表格2[[#All],[No]])*('NGO (example)'!$C$2=表格2[[#All],[Type of services]]),0))</f>
        <v>#N/A</v>
      </c>
      <c r="E37" s="388"/>
      <c r="F37" s="256"/>
      <c r="G37" s="257"/>
      <c r="H37" s="258"/>
      <c r="I37" s="257"/>
      <c r="J37" s="258"/>
      <c r="K37" s="257"/>
      <c r="L37" s="258"/>
      <c r="M37" s="257"/>
      <c r="N37" s="257"/>
      <c r="O37" s="257"/>
      <c r="P37" s="258"/>
      <c r="Q37" s="259"/>
      <c r="R37" s="260"/>
      <c r="S37" s="261"/>
      <c r="T37" s="261"/>
      <c r="U37" s="261"/>
      <c r="V37" s="261"/>
      <c r="W37" s="261"/>
      <c r="X37" s="261"/>
      <c r="Y37" s="262"/>
      <c r="Z37" s="262"/>
      <c r="AA37" s="262"/>
      <c r="AB37" s="262"/>
      <c r="AC37" s="263"/>
      <c r="AD37" s="264"/>
      <c r="AE37" s="265"/>
      <c r="AF37" s="266"/>
      <c r="AG37" s="264"/>
      <c r="AH37" s="265"/>
      <c r="AI37" s="266"/>
      <c r="AJ37" s="264"/>
      <c r="AK37" s="265"/>
      <c r="AL37" s="265"/>
      <c r="AM37" s="267"/>
      <c r="AN37" s="268"/>
      <c r="AO37" s="268"/>
      <c r="AP37" s="268"/>
      <c r="AQ37" s="268"/>
      <c r="AR37" s="268"/>
      <c r="AS37" s="268"/>
      <c r="AT37" s="268"/>
      <c r="AU37" s="249"/>
      <c r="AV37" s="249"/>
      <c r="AW37" s="249"/>
      <c r="AX37" s="249"/>
      <c r="AY37" s="250"/>
      <c r="AZ37" s="269"/>
      <c r="BA37" s="270"/>
      <c r="BB37" s="270"/>
      <c r="BC37" s="270"/>
      <c r="BD37" s="270"/>
      <c r="BE37" s="270"/>
      <c r="BF37" s="270"/>
      <c r="BG37" s="270"/>
      <c r="BH37" s="270"/>
      <c r="BI37" s="253"/>
      <c r="BJ37" s="253"/>
      <c r="BK37" s="253"/>
      <c r="BL37" s="253"/>
      <c r="BM37" s="253"/>
      <c r="BN37" s="253"/>
      <c r="BO37" s="254"/>
      <c r="BP37" s="271"/>
    </row>
    <row r="38" spans="1:68" ht="58.15" customHeight="1" x14ac:dyDescent="0.25">
      <c r="A38" s="168">
        <v>27</v>
      </c>
      <c r="B38" s="359" t="e">
        <f t="array" ref="B38">INDEX(表格2[[#All],[Room]],MATCH(1,(27=表格2[[#All],[No]])*('NGO (example)'!$C$2=表格2[[#All],[Type of services]]),0))</f>
        <v>#N/A</v>
      </c>
      <c r="C38" s="218"/>
      <c r="D38" s="89" t="e">
        <f t="array" ref="D38">INDEX(表格2[[#All],[Air Conditioning (YES/ NO)]],MATCH(1,(27=表格2[[#All],[No]])*('NGO (example)'!$C$2=表格2[[#All],[Type of services]]),0))</f>
        <v>#N/A</v>
      </c>
      <c r="E38" s="388"/>
      <c r="F38" s="256"/>
      <c r="G38" s="257"/>
      <c r="H38" s="258"/>
      <c r="I38" s="257"/>
      <c r="J38" s="258"/>
      <c r="K38" s="257"/>
      <c r="L38" s="258"/>
      <c r="M38" s="257"/>
      <c r="N38" s="257"/>
      <c r="O38" s="257"/>
      <c r="P38" s="258"/>
      <c r="Q38" s="259"/>
      <c r="R38" s="260"/>
      <c r="S38" s="261"/>
      <c r="T38" s="261"/>
      <c r="U38" s="261"/>
      <c r="V38" s="261"/>
      <c r="W38" s="261"/>
      <c r="X38" s="261"/>
      <c r="Y38" s="262"/>
      <c r="Z38" s="262"/>
      <c r="AA38" s="262"/>
      <c r="AB38" s="262"/>
      <c r="AC38" s="263"/>
      <c r="AD38" s="264"/>
      <c r="AE38" s="265"/>
      <c r="AF38" s="266"/>
      <c r="AG38" s="264"/>
      <c r="AH38" s="265"/>
      <c r="AI38" s="266"/>
      <c r="AJ38" s="264"/>
      <c r="AK38" s="265"/>
      <c r="AL38" s="265"/>
      <c r="AM38" s="267"/>
      <c r="AN38" s="268"/>
      <c r="AO38" s="268"/>
      <c r="AP38" s="268"/>
      <c r="AQ38" s="268"/>
      <c r="AR38" s="268"/>
      <c r="AS38" s="268"/>
      <c r="AT38" s="268"/>
      <c r="AU38" s="249"/>
      <c r="AV38" s="249"/>
      <c r="AW38" s="249"/>
      <c r="AX38" s="249"/>
      <c r="AY38" s="250"/>
      <c r="AZ38" s="269"/>
      <c r="BA38" s="270"/>
      <c r="BB38" s="270"/>
      <c r="BC38" s="270"/>
      <c r="BD38" s="270"/>
      <c r="BE38" s="270"/>
      <c r="BF38" s="270"/>
      <c r="BG38" s="270"/>
      <c r="BH38" s="270"/>
      <c r="BI38" s="253"/>
      <c r="BJ38" s="253"/>
      <c r="BK38" s="253"/>
      <c r="BL38" s="253"/>
      <c r="BM38" s="253"/>
      <c r="BN38" s="253"/>
      <c r="BO38" s="254"/>
      <c r="BP38" s="271"/>
    </row>
    <row r="39" spans="1:68" ht="58.15" customHeight="1" x14ac:dyDescent="0.25">
      <c r="A39" s="168">
        <v>28</v>
      </c>
      <c r="B39" s="359" t="e">
        <f t="array" ref="B39">INDEX(表格2[[#All],[Room]],MATCH(1,(28=表格2[[#All],[No]])*('NGO (example)'!$C$2=表格2[[#All],[Type of services]]),0))</f>
        <v>#N/A</v>
      </c>
      <c r="C39" s="218"/>
      <c r="D39" s="89" t="e">
        <f t="array" ref="D39">INDEX(表格2[[#All],[Air Conditioning (YES/ NO)]],MATCH(1,(28=表格2[[#All],[No]])*('NGO (example)'!$C$2=表格2[[#All],[Type of services]]),0))</f>
        <v>#N/A</v>
      </c>
      <c r="E39" s="388"/>
      <c r="F39" s="256"/>
      <c r="G39" s="257"/>
      <c r="H39" s="258"/>
      <c r="I39" s="257"/>
      <c r="J39" s="258"/>
      <c r="K39" s="257"/>
      <c r="L39" s="258"/>
      <c r="M39" s="257"/>
      <c r="N39" s="257"/>
      <c r="O39" s="257"/>
      <c r="P39" s="258"/>
      <c r="Q39" s="259"/>
      <c r="R39" s="260"/>
      <c r="S39" s="261"/>
      <c r="T39" s="261"/>
      <c r="U39" s="261"/>
      <c r="V39" s="261"/>
      <c r="W39" s="261"/>
      <c r="X39" s="261"/>
      <c r="Y39" s="262"/>
      <c r="Z39" s="262"/>
      <c r="AA39" s="262"/>
      <c r="AB39" s="262"/>
      <c r="AC39" s="263"/>
      <c r="AD39" s="264"/>
      <c r="AE39" s="265"/>
      <c r="AF39" s="266"/>
      <c r="AG39" s="264"/>
      <c r="AH39" s="265"/>
      <c r="AI39" s="266"/>
      <c r="AJ39" s="264"/>
      <c r="AK39" s="265"/>
      <c r="AL39" s="265"/>
      <c r="AM39" s="267"/>
      <c r="AN39" s="268"/>
      <c r="AO39" s="268"/>
      <c r="AP39" s="268"/>
      <c r="AQ39" s="268"/>
      <c r="AR39" s="268"/>
      <c r="AS39" s="268"/>
      <c r="AT39" s="268"/>
      <c r="AU39" s="249"/>
      <c r="AV39" s="249"/>
      <c r="AW39" s="249"/>
      <c r="AX39" s="249"/>
      <c r="AY39" s="250"/>
      <c r="AZ39" s="269"/>
      <c r="BA39" s="270"/>
      <c r="BB39" s="270"/>
      <c r="BC39" s="270"/>
      <c r="BD39" s="270"/>
      <c r="BE39" s="270"/>
      <c r="BF39" s="270"/>
      <c r="BG39" s="270"/>
      <c r="BH39" s="270"/>
      <c r="BI39" s="253"/>
      <c r="BJ39" s="253"/>
      <c r="BK39" s="253"/>
      <c r="BL39" s="253"/>
      <c r="BM39" s="253"/>
      <c r="BN39" s="253"/>
      <c r="BO39" s="254"/>
      <c r="BP39" s="255"/>
    </row>
    <row r="40" spans="1:68" ht="58.15" customHeight="1" x14ac:dyDescent="0.25">
      <c r="A40" s="168">
        <v>29</v>
      </c>
      <c r="B40" s="359" t="e">
        <f t="array" ref="B40">INDEX(表格2[[#All],[Room]],MATCH(1,(29=表格2[[#All],[No]])*('NGO (example)'!$C$2=表格2[[#All],[Type of services]]),0))</f>
        <v>#N/A</v>
      </c>
      <c r="C40" s="218"/>
      <c r="D40" s="89" t="e">
        <f t="array" ref="D40">INDEX(表格2[[#All],[Air Conditioning (YES/ NO)]],MATCH(1,(29=表格2[[#All],[No]])*('NGO (example)'!$C$2=表格2[[#All],[Type of services]]),0))</f>
        <v>#N/A</v>
      </c>
      <c r="E40" s="388"/>
      <c r="F40" s="256"/>
      <c r="G40" s="257"/>
      <c r="H40" s="258"/>
      <c r="I40" s="257"/>
      <c r="J40" s="258"/>
      <c r="K40" s="257"/>
      <c r="L40" s="258"/>
      <c r="M40" s="257"/>
      <c r="N40" s="257"/>
      <c r="O40" s="257"/>
      <c r="P40" s="258"/>
      <c r="Q40" s="259"/>
      <c r="R40" s="260"/>
      <c r="S40" s="261"/>
      <c r="T40" s="261"/>
      <c r="U40" s="261"/>
      <c r="V40" s="261"/>
      <c r="W40" s="261"/>
      <c r="X40" s="261"/>
      <c r="Y40" s="262"/>
      <c r="Z40" s="262"/>
      <c r="AA40" s="262"/>
      <c r="AB40" s="262"/>
      <c r="AC40" s="263"/>
      <c r="AD40" s="264"/>
      <c r="AE40" s="265"/>
      <c r="AF40" s="266"/>
      <c r="AG40" s="264"/>
      <c r="AH40" s="265"/>
      <c r="AI40" s="266"/>
      <c r="AJ40" s="264"/>
      <c r="AK40" s="265"/>
      <c r="AL40" s="265"/>
      <c r="AM40" s="267"/>
      <c r="AN40" s="268"/>
      <c r="AO40" s="268"/>
      <c r="AP40" s="268"/>
      <c r="AQ40" s="268"/>
      <c r="AR40" s="268"/>
      <c r="AS40" s="268"/>
      <c r="AT40" s="268"/>
      <c r="AU40" s="249"/>
      <c r="AV40" s="249"/>
      <c r="AW40" s="249"/>
      <c r="AX40" s="249"/>
      <c r="AY40" s="250"/>
      <c r="AZ40" s="269"/>
      <c r="BA40" s="270"/>
      <c r="BB40" s="270"/>
      <c r="BC40" s="270"/>
      <c r="BD40" s="270"/>
      <c r="BE40" s="270"/>
      <c r="BF40" s="270"/>
      <c r="BG40" s="270"/>
      <c r="BH40" s="270"/>
      <c r="BI40" s="253"/>
      <c r="BJ40" s="253"/>
      <c r="BK40" s="253"/>
      <c r="BL40" s="253"/>
      <c r="BM40" s="253"/>
      <c r="BN40" s="253"/>
      <c r="BO40" s="254"/>
      <c r="BP40" s="271"/>
    </row>
    <row r="41" spans="1:68" ht="58.15" customHeight="1" x14ac:dyDescent="0.25">
      <c r="A41" s="168">
        <v>30</v>
      </c>
      <c r="B41" s="359" t="e">
        <f t="array" ref="B41">INDEX(表格2[[#All],[Room]],MATCH(1,(30=表格2[[#All],[No]])*('NGO (example)'!$C$2=表格2[[#All],[Type of services]]),0))</f>
        <v>#N/A</v>
      </c>
      <c r="C41" s="218"/>
      <c r="D41" s="89" t="e">
        <f t="array" ref="D41">INDEX(表格2[[#All],[Air Conditioning (YES/ NO)]],MATCH(1,(30=表格2[[#All],[No]])*('NGO (example)'!$C$2=表格2[[#All],[Type of services]]),0))</f>
        <v>#N/A</v>
      </c>
      <c r="E41" s="388"/>
      <c r="F41" s="256"/>
      <c r="G41" s="257"/>
      <c r="H41" s="258"/>
      <c r="I41" s="257"/>
      <c r="J41" s="258"/>
      <c r="K41" s="257"/>
      <c r="L41" s="258"/>
      <c r="M41" s="257"/>
      <c r="N41" s="257"/>
      <c r="O41" s="257"/>
      <c r="P41" s="258"/>
      <c r="Q41" s="259"/>
      <c r="R41" s="260"/>
      <c r="S41" s="261"/>
      <c r="T41" s="261"/>
      <c r="U41" s="261"/>
      <c r="V41" s="261"/>
      <c r="W41" s="261"/>
      <c r="X41" s="261"/>
      <c r="Y41" s="262"/>
      <c r="Z41" s="262"/>
      <c r="AA41" s="262"/>
      <c r="AB41" s="262"/>
      <c r="AC41" s="263"/>
      <c r="AD41" s="264"/>
      <c r="AE41" s="265"/>
      <c r="AF41" s="266"/>
      <c r="AG41" s="264"/>
      <c r="AH41" s="265"/>
      <c r="AI41" s="266"/>
      <c r="AJ41" s="264"/>
      <c r="AK41" s="265"/>
      <c r="AL41" s="265"/>
      <c r="AM41" s="267"/>
      <c r="AN41" s="268"/>
      <c r="AO41" s="268"/>
      <c r="AP41" s="268"/>
      <c r="AQ41" s="268"/>
      <c r="AR41" s="268"/>
      <c r="AS41" s="268"/>
      <c r="AT41" s="268"/>
      <c r="AU41" s="249"/>
      <c r="AV41" s="249"/>
      <c r="AW41" s="249"/>
      <c r="AX41" s="249"/>
      <c r="AY41" s="250"/>
      <c r="AZ41" s="269"/>
      <c r="BA41" s="270"/>
      <c r="BB41" s="270"/>
      <c r="BC41" s="270"/>
      <c r="BD41" s="270"/>
      <c r="BE41" s="270"/>
      <c r="BF41" s="270"/>
      <c r="BG41" s="270"/>
      <c r="BH41" s="270"/>
      <c r="BI41" s="253"/>
      <c r="BJ41" s="253"/>
      <c r="BK41" s="253"/>
      <c r="BL41" s="253"/>
      <c r="BM41" s="253"/>
      <c r="BN41" s="253"/>
      <c r="BO41" s="254"/>
      <c r="BP41" s="272"/>
    </row>
    <row r="42" spans="1:68" ht="58.15" customHeight="1" x14ac:dyDescent="0.25">
      <c r="A42" s="168">
        <v>31</v>
      </c>
      <c r="B42" s="359" t="e">
        <f t="array" ref="B42">INDEX(表格2[[#All],[Room]],MATCH(1,(31=表格2[[#All],[No]])*('NGO (example)'!$C$2=表格2[[#All],[Type of services]]),0))</f>
        <v>#N/A</v>
      </c>
      <c r="C42" s="218"/>
      <c r="D42" s="89" t="e">
        <f t="array" ref="D42">INDEX(表格2[[#All],[Air Conditioning (YES/ NO)]],MATCH(1,(31=表格2[[#All],[No]])*('NGO (example)'!$C$2=表格2[[#All],[Type of services]]),0))</f>
        <v>#N/A</v>
      </c>
      <c r="E42" s="388"/>
      <c r="F42" s="256"/>
      <c r="G42" s="257"/>
      <c r="H42" s="258"/>
      <c r="I42" s="257"/>
      <c r="J42" s="258"/>
      <c r="K42" s="257"/>
      <c r="L42" s="258"/>
      <c r="M42" s="257"/>
      <c r="N42" s="257"/>
      <c r="O42" s="257"/>
      <c r="P42" s="258"/>
      <c r="Q42" s="259"/>
      <c r="R42" s="260"/>
      <c r="S42" s="261"/>
      <c r="T42" s="261"/>
      <c r="U42" s="261"/>
      <c r="V42" s="261"/>
      <c r="W42" s="261"/>
      <c r="X42" s="261"/>
      <c r="Y42" s="262"/>
      <c r="Z42" s="262"/>
      <c r="AA42" s="262"/>
      <c r="AB42" s="262"/>
      <c r="AC42" s="263"/>
      <c r="AD42" s="264"/>
      <c r="AE42" s="265"/>
      <c r="AF42" s="266"/>
      <c r="AG42" s="264"/>
      <c r="AH42" s="265"/>
      <c r="AI42" s="266"/>
      <c r="AJ42" s="264"/>
      <c r="AK42" s="265"/>
      <c r="AL42" s="265"/>
      <c r="AM42" s="267"/>
      <c r="AN42" s="268"/>
      <c r="AO42" s="268"/>
      <c r="AP42" s="268"/>
      <c r="AQ42" s="268"/>
      <c r="AR42" s="268"/>
      <c r="AS42" s="268"/>
      <c r="AT42" s="268"/>
      <c r="AU42" s="249"/>
      <c r="AV42" s="249"/>
      <c r="AW42" s="249"/>
      <c r="AX42" s="249"/>
      <c r="AY42" s="250"/>
      <c r="AZ42" s="269"/>
      <c r="BA42" s="270"/>
      <c r="BB42" s="270"/>
      <c r="BC42" s="270"/>
      <c r="BD42" s="270"/>
      <c r="BE42" s="270"/>
      <c r="BF42" s="270"/>
      <c r="BG42" s="270"/>
      <c r="BH42" s="270"/>
      <c r="BI42" s="253"/>
      <c r="BJ42" s="253"/>
      <c r="BK42" s="253"/>
      <c r="BL42" s="253"/>
      <c r="BM42" s="253"/>
      <c r="BN42" s="253"/>
      <c r="BO42" s="254"/>
      <c r="BP42" s="272"/>
    </row>
    <row r="43" spans="1:68" ht="58.15" customHeight="1" x14ac:dyDescent="0.25">
      <c r="A43" s="168">
        <v>32</v>
      </c>
      <c r="B43" s="359" t="e">
        <f t="array" ref="B43">INDEX(表格2[[#All],[Room]],MATCH(1,(32=表格2[[#All],[No]])*('NGO (example)'!$C$2=表格2[[#All],[Type of services]]),0))</f>
        <v>#N/A</v>
      </c>
      <c r="C43" s="218"/>
      <c r="D43" s="89" t="e">
        <f t="array" ref="D43">INDEX(表格2[[#All],[Air Conditioning (YES/ NO)]],MATCH(1,(32=表格2[[#All],[No]])*('NGO (example)'!$C$2=表格2[[#All],[Type of services]]),0))</f>
        <v>#N/A</v>
      </c>
      <c r="E43" s="388"/>
      <c r="F43" s="256"/>
      <c r="G43" s="257"/>
      <c r="H43" s="258"/>
      <c r="I43" s="257"/>
      <c r="J43" s="258"/>
      <c r="K43" s="257"/>
      <c r="L43" s="258"/>
      <c r="M43" s="257"/>
      <c r="N43" s="257"/>
      <c r="O43" s="257"/>
      <c r="P43" s="258"/>
      <c r="Q43" s="259"/>
      <c r="R43" s="260"/>
      <c r="S43" s="261"/>
      <c r="T43" s="261"/>
      <c r="U43" s="261"/>
      <c r="V43" s="261"/>
      <c r="W43" s="261"/>
      <c r="X43" s="261"/>
      <c r="Y43" s="262"/>
      <c r="Z43" s="262"/>
      <c r="AA43" s="262"/>
      <c r="AB43" s="262"/>
      <c r="AC43" s="263"/>
      <c r="AD43" s="264"/>
      <c r="AE43" s="265"/>
      <c r="AF43" s="266"/>
      <c r="AG43" s="264"/>
      <c r="AH43" s="265"/>
      <c r="AI43" s="266"/>
      <c r="AJ43" s="264"/>
      <c r="AK43" s="265"/>
      <c r="AL43" s="265"/>
      <c r="AM43" s="267"/>
      <c r="AN43" s="268"/>
      <c r="AO43" s="268"/>
      <c r="AP43" s="268"/>
      <c r="AQ43" s="268"/>
      <c r="AR43" s="268"/>
      <c r="AS43" s="268"/>
      <c r="AT43" s="268"/>
      <c r="AU43" s="249"/>
      <c r="AV43" s="249"/>
      <c r="AW43" s="249"/>
      <c r="AX43" s="249"/>
      <c r="AY43" s="250"/>
      <c r="AZ43" s="269"/>
      <c r="BA43" s="270"/>
      <c r="BB43" s="270"/>
      <c r="BC43" s="270"/>
      <c r="BD43" s="270"/>
      <c r="BE43" s="270"/>
      <c r="BF43" s="270"/>
      <c r="BG43" s="270"/>
      <c r="BH43" s="270"/>
      <c r="BI43" s="253"/>
      <c r="BJ43" s="253"/>
      <c r="BK43" s="253"/>
      <c r="BL43" s="253"/>
      <c r="BM43" s="253"/>
      <c r="BN43" s="253"/>
      <c r="BO43" s="254"/>
      <c r="BP43" s="255"/>
    </row>
    <row r="44" spans="1:68" ht="58.15" customHeight="1" x14ac:dyDescent="0.25">
      <c r="A44" s="168">
        <v>33</v>
      </c>
      <c r="B44" s="359" t="e">
        <f t="array" ref="B44">INDEX(表格2[[#All],[Room]],MATCH(1,(33=表格2[[#All],[No]])*('NGO (example)'!$C$2=表格2[[#All],[Type of services]]),0))</f>
        <v>#N/A</v>
      </c>
      <c r="C44" s="218"/>
      <c r="D44" s="89" t="e">
        <f t="array" ref="D44">INDEX(表格2[[#All],[Air Conditioning (YES/ NO)]],MATCH(1,(33=表格2[[#All],[No]])*('NGO (example)'!$C$2=表格2[[#All],[Type of services]]),0))</f>
        <v>#N/A</v>
      </c>
      <c r="E44" s="388"/>
      <c r="F44" s="256"/>
      <c r="G44" s="257"/>
      <c r="H44" s="258"/>
      <c r="I44" s="257"/>
      <c r="J44" s="258"/>
      <c r="K44" s="257"/>
      <c r="L44" s="258"/>
      <c r="M44" s="257"/>
      <c r="N44" s="257"/>
      <c r="O44" s="257"/>
      <c r="P44" s="258"/>
      <c r="Q44" s="259"/>
      <c r="R44" s="260"/>
      <c r="S44" s="261"/>
      <c r="T44" s="261"/>
      <c r="U44" s="261"/>
      <c r="V44" s="261"/>
      <c r="W44" s="261"/>
      <c r="X44" s="261"/>
      <c r="Y44" s="262"/>
      <c r="Z44" s="262"/>
      <c r="AA44" s="262"/>
      <c r="AB44" s="262"/>
      <c r="AC44" s="263"/>
      <c r="AD44" s="264"/>
      <c r="AE44" s="265"/>
      <c r="AF44" s="266"/>
      <c r="AG44" s="264"/>
      <c r="AH44" s="265"/>
      <c r="AI44" s="266"/>
      <c r="AJ44" s="264"/>
      <c r="AK44" s="265"/>
      <c r="AL44" s="265"/>
      <c r="AM44" s="267"/>
      <c r="AN44" s="268"/>
      <c r="AO44" s="268"/>
      <c r="AP44" s="268"/>
      <c r="AQ44" s="268"/>
      <c r="AR44" s="268"/>
      <c r="AS44" s="268"/>
      <c r="AT44" s="268"/>
      <c r="AU44" s="249"/>
      <c r="AV44" s="249"/>
      <c r="AW44" s="249"/>
      <c r="AX44" s="249"/>
      <c r="AY44" s="250"/>
      <c r="AZ44" s="269"/>
      <c r="BA44" s="270"/>
      <c r="BB44" s="270"/>
      <c r="BC44" s="270"/>
      <c r="BD44" s="270"/>
      <c r="BE44" s="270"/>
      <c r="BF44" s="270"/>
      <c r="BG44" s="270"/>
      <c r="BH44" s="270"/>
      <c r="BI44" s="253"/>
      <c r="BJ44" s="253"/>
      <c r="BK44" s="253"/>
      <c r="BL44" s="253"/>
      <c r="BM44" s="253"/>
      <c r="BN44" s="253"/>
      <c r="BO44" s="254"/>
      <c r="BP44" s="271"/>
    </row>
    <row r="45" spans="1:68" ht="58.15" customHeight="1" x14ac:dyDescent="0.25">
      <c r="A45" s="168">
        <v>34</v>
      </c>
      <c r="B45" s="359" t="e">
        <f t="array" ref="B45">INDEX(表格2[[#All],[Room]],MATCH(1,(34=表格2[[#All],[No]])*('NGO (example)'!$C$2=表格2[[#All],[Type of services]]),0))</f>
        <v>#N/A</v>
      </c>
      <c r="C45" s="218"/>
      <c r="D45" s="89" t="e">
        <f t="array" ref="D45">INDEX(表格2[[#All],[Air Conditioning (YES/ NO)]],MATCH(1,(34=表格2[[#All],[No]])*('NGO (example)'!$C$2=表格2[[#All],[Type of services]]),0))</f>
        <v>#N/A</v>
      </c>
      <c r="E45" s="388"/>
      <c r="F45" s="256"/>
      <c r="G45" s="257"/>
      <c r="H45" s="258"/>
      <c r="I45" s="257"/>
      <c r="J45" s="258"/>
      <c r="K45" s="257"/>
      <c r="L45" s="258"/>
      <c r="M45" s="257"/>
      <c r="N45" s="257"/>
      <c r="O45" s="257"/>
      <c r="P45" s="258"/>
      <c r="Q45" s="259"/>
      <c r="R45" s="260"/>
      <c r="S45" s="261"/>
      <c r="T45" s="261"/>
      <c r="U45" s="261"/>
      <c r="V45" s="261"/>
      <c r="W45" s="261"/>
      <c r="X45" s="261"/>
      <c r="Y45" s="262"/>
      <c r="Z45" s="262"/>
      <c r="AA45" s="262"/>
      <c r="AB45" s="262"/>
      <c r="AC45" s="263"/>
      <c r="AD45" s="264"/>
      <c r="AE45" s="265"/>
      <c r="AF45" s="266"/>
      <c r="AG45" s="264"/>
      <c r="AH45" s="265"/>
      <c r="AI45" s="266"/>
      <c r="AJ45" s="264"/>
      <c r="AK45" s="265"/>
      <c r="AL45" s="265"/>
      <c r="AM45" s="267"/>
      <c r="AN45" s="268"/>
      <c r="AO45" s="268"/>
      <c r="AP45" s="268"/>
      <c r="AQ45" s="268"/>
      <c r="AR45" s="268"/>
      <c r="AS45" s="268"/>
      <c r="AT45" s="268"/>
      <c r="AU45" s="249"/>
      <c r="AV45" s="249"/>
      <c r="AW45" s="249"/>
      <c r="AX45" s="249"/>
      <c r="AY45" s="250"/>
      <c r="AZ45" s="269"/>
      <c r="BA45" s="270"/>
      <c r="BB45" s="270"/>
      <c r="BC45" s="270"/>
      <c r="BD45" s="270"/>
      <c r="BE45" s="270"/>
      <c r="BF45" s="270"/>
      <c r="BG45" s="270"/>
      <c r="BH45" s="270"/>
      <c r="BI45" s="253"/>
      <c r="BJ45" s="253"/>
      <c r="BK45" s="253"/>
      <c r="BL45" s="253"/>
      <c r="BM45" s="253"/>
      <c r="BN45" s="253"/>
      <c r="BO45" s="254"/>
      <c r="BP45" s="271"/>
    </row>
    <row r="46" spans="1:68" ht="58.15" customHeight="1" x14ac:dyDescent="0.25">
      <c r="A46" s="168">
        <v>35</v>
      </c>
      <c r="B46" s="359" t="e">
        <f t="array" ref="B46">INDEX(表格2[[#All],[Room]],MATCH(1,(35=表格2[[#All],[No]])*('NGO (example)'!$C$2=表格2[[#All],[Type of services]]),0))</f>
        <v>#N/A</v>
      </c>
      <c r="C46" s="218"/>
      <c r="D46" s="89" t="e">
        <f t="array" ref="D46">INDEX(表格2[[#All],[Air Conditioning (YES/ NO)]],MATCH(1,(35=表格2[[#All],[No]])*('NGO (example)'!$C$2=表格2[[#All],[Type of services]]),0))</f>
        <v>#N/A</v>
      </c>
      <c r="E46" s="388"/>
      <c r="F46" s="256"/>
      <c r="G46" s="257"/>
      <c r="H46" s="258"/>
      <c r="I46" s="257"/>
      <c r="J46" s="258"/>
      <c r="K46" s="257"/>
      <c r="L46" s="258"/>
      <c r="M46" s="257"/>
      <c r="N46" s="257"/>
      <c r="O46" s="257"/>
      <c r="P46" s="258"/>
      <c r="Q46" s="259"/>
      <c r="R46" s="260"/>
      <c r="S46" s="261"/>
      <c r="T46" s="261"/>
      <c r="U46" s="261"/>
      <c r="V46" s="261"/>
      <c r="W46" s="261"/>
      <c r="X46" s="261"/>
      <c r="Y46" s="262"/>
      <c r="Z46" s="262"/>
      <c r="AA46" s="262"/>
      <c r="AB46" s="262"/>
      <c r="AC46" s="263"/>
      <c r="AD46" s="264"/>
      <c r="AE46" s="265"/>
      <c r="AF46" s="266"/>
      <c r="AG46" s="264"/>
      <c r="AH46" s="265"/>
      <c r="AI46" s="266"/>
      <c r="AJ46" s="264"/>
      <c r="AK46" s="265"/>
      <c r="AL46" s="265"/>
      <c r="AM46" s="267"/>
      <c r="AN46" s="268"/>
      <c r="AO46" s="268"/>
      <c r="AP46" s="268"/>
      <c r="AQ46" s="268"/>
      <c r="AR46" s="268"/>
      <c r="AS46" s="268"/>
      <c r="AT46" s="268"/>
      <c r="AU46" s="249"/>
      <c r="AV46" s="249"/>
      <c r="AW46" s="249"/>
      <c r="AX46" s="249"/>
      <c r="AY46" s="250"/>
      <c r="AZ46" s="269"/>
      <c r="BA46" s="270"/>
      <c r="BB46" s="270"/>
      <c r="BC46" s="270"/>
      <c r="BD46" s="270"/>
      <c r="BE46" s="270"/>
      <c r="BF46" s="270"/>
      <c r="BG46" s="270"/>
      <c r="BH46" s="270"/>
      <c r="BI46" s="253"/>
      <c r="BJ46" s="253"/>
      <c r="BK46" s="253"/>
      <c r="BL46" s="253"/>
      <c r="BM46" s="253"/>
      <c r="BN46" s="253"/>
      <c r="BO46" s="254"/>
      <c r="BP46" s="272"/>
    </row>
    <row r="47" spans="1:68" ht="58.15" customHeight="1" x14ac:dyDescent="0.25">
      <c r="A47" s="168">
        <v>36</v>
      </c>
      <c r="B47" s="359" t="e">
        <f t="array" ref="B47">INDEX(表格2[[#All],[Room]],MATCH(1,(36=表格2[[#All],[No]])*('NGO (example)'!$C$2=表格2[[#All],[Type of services]]),0))</f>
        <v>#N/A</v>
      </c>
      <c r="C47" s="218"/>
      <c r="D47" s="89" t="e">
        <f t="array" ref="D47">INDEX(表格2[[#All],[Air Conditioning (YES/ NO)]],MATCH(1,(36=表格2[[#All],[No]])*('NGO (example)'!$C$2=表格2[[#All],[Type of services]]),0))</f>
        <v>#N/A</v>
      </c>
      <c r="E47" s="388"/>
      <c r="F47" s="256"/>
      <c r="G47" s="257"/>
      <c r="H47" s="258"/>
      <c r="I47" s="257"/>
      <c r="J47" s="258"/>
      <c r="K47" s="257"/>
      <c r="L47" s="258"/>
      <c r="M47" s="257"/>
      <c r="N47" s="257"/>
      <c r="O47" s="257"/>
      <c r="P47" s="258"/>
      <c r="Q47" s="259"/>
      <c r="R47" s="260"/>
      <c r="S47" s="261"/>
      <c r="T47" s="261"/>
      <c r="U47" s="261"/>
      <c r="V47" s="261"/>
      <c r="W47" s="261"/>
      <c r="X47" s="261"/>
      <c r="Y47" s="262"/>
      <c r="Z47" s="262"/>
      <c r="AA47" s="262"/>
      <c r="AB47" s="262"/>
      <c r="AC47" s="263"/>
      <c r="AD47" s="264"/>
      <c r="AE47" s="265"/>
      <c r="AF47" s="266"/>
      <c r="AG47" s="264"/>
      <c r="AH47" s="265"/>
      <c r="AI47" s="266"/>
      <c r="AJ47" s="264"/>
      <c r="AK47" s="265"/>
      <c r="AL47" s="265"/>
      <c r="AM47" s="267"/>
      <c r="AN47" s="268"/>
      <c r="AO47" s="268"/>
      <c r="AP47" s="268"/>
      <c r="AQ47" s="268"/>
      <c r="AR47" s="268"/>
      <c r="AS47" s="268"/>
      <c r="AT47" s="268"/>
      <c r="AU47" s="249"/>
      <c r="AV47" s="249"/>
      <c r="AW47" s="249"/>
      <c r="AX47" s="249"/>
      <c r="AY47" s="250"/>
      <c r="AZ47" s="269"/>
      <c r="BA47" s="270"/>
      <c r="BB47" s="270"/>
      <c r="BC47" s="270"/>
      <c r="BD47" s="270"/>
      <c r="BE47" s="270"/>
      <c r="BF47" s="270"/>
      <c r="BG47" s="270"/>
      <c r="BH47" s="270"/>
      <c r="BI47" s="253"/>
      <c r="BJ47" s="253"/>
      <c r="BK47" s="253"/>
      <c r="BL47" s="253"/>
      <c r="BM47" s="253"/>
      <c r="BN47" s="253"/>
      <c r="BO47" s="254"/>
      <c r="BP47" s="272"/>
    </row>
    <row r="48" spans="1:68" ht="58.9" customHeight="1" x14ac:dyDescent="0.25">
      <c r="A48" s="168">
        <v>37</v>
      </c>
      <c r="B48" s="359" t="e">
        <f t="array" ref="B48">INDEX(表格2[[#All],[Room]],MATCH(1,(37=表格2[[#All],[No]])*('NGO (example)'!$C$2=表格2[[#All],[Type of services]]),0))</f>
        <v>#N/A</v>
      </c>
      <c r="C48" s="218"/>
      <c r="D48" s="89" t="e">
        <f t="array" ref="D48">INDEX(表格2[[#All],[Air Conditioning (YES/ NO)]],MATCH(1,(37=表格2[[#All],[No]])*('NGO (example)'!$C$2=表格2[[#All],[Type of services]]),0))</f>
        <v>#N/A</v>
      </c>
      <c r="E48" s="388"/>
      <c r="F48" s="256"/>
      <c r="G48" s="257"/>
      <c r="H48" s="258"/>
      <c r="I48" s="257"/>
      <c r="J48" s="258"/>
      <c r="K48" s="257"/>
      <c r="L48" s="258"/>
      <c r="M48" s="257"/>
      <c r="N48" s="257"/>
      <c r="O48" s="257"/>
      <c r="P48" s="258"/>
      <c r="Q48" s="259"/>
      <c r="R48" s="260"/>
      <c r="S48" s="261"/>
      <c r="T48" s="261"/>
      <c r="U48" s="261"/>
      <c r="V48" s="261"/>
      <c r="W48" s="261"/>
      <c r="X48" s="261"/>
      <c r="Y48" s="262"/>
      <c r="Z48" s="262"/>
      <c r="AA48" s="262"/>
      <c r="AB48" s="262"/>
      <c r="AC48" s="263"/>
      <c r="AD48" s="264"/>
      <c r="AE48" s="265"/>
      <c r="AF48" s="266"/>
      <c r="AG48" s="264"/>
      <c r="AH48" s="265"/>
      <c r="AI48" s="266"/>
      <c r="AJ48" s="264"/>
      <c r="AK48" s="265"/>
      <c r="AL48" s="265"/>
      <c r="AM48" s="267"/>
      <c r="AN48" s="268"/>
      <c r="AO48" s="268"/>
      <c r="AP48" s="268"/>
      <c r="AQ48" s="268"/>
      <c r="AR48" s="268"/>
      <c r="AS48" s="268"/>
      <c r="AT48" s="268"/>
      <c r="AU48" s="249"/>
      <c r="AV48" s="249"/>
      <c r="AW48" s="249"/>
      <c r="AX48" s="249"/>
      <c r="AY48" s="250"/>
      <c r="AZ48" s="269"/>
      <c r="BA48" s="270"/>
      <c r="BB48" s="270"/>
      <c r="BC48" s="270"/>
      <c r="BD48" s="270"/>
      <c r="BE48" s="270"/>
      <c r="BF48" s="270"/>
      <c r="BG48" s="270"/>
      <c r="BH48" s="270"/>
      <c r="BI48" s="253"/>
      <c r="BJ48" s="253"/>
      <c r="BK48" s="253"/>
      <c r="BL48" s="253"/>
      <c r="BM48" s="253"/>
      <c r="BN48" s="253"/>
      <c r="BO48" s="254"/>
      <c r="BP48" s="255"/>
    </row>
    <row r="49" spans="1:68" ht="58.15" customHeight="1" x14ac:dyDescent="0.25">
      <c r="A49" s="168">
        <v>38</v>
      </c>
      <c r="B49" s="359" t="e">
        <f t="array" ref="B49">INDEX(表格2[[#All],[Room]],MATCH(1,(38=表格2[[#All],[No]])*('NGO (example)'!$C$2=表格2[[#All],[Type of services]]),0))</f>
        <v>#N/A</v>
      </c>
      <c r="C49" s="218"/>
      <c r="D49" s="89" t="e">
        <f t="array" ref="D49">INDEX(表格2[[#All],[Air Conditioning (YES/ NO)]],MATCH(1,(38=表格2[[#All],[No]])*('NGO (example)'!$C$2=表格2[[#All],[Type of services]]),0))</f>
        <v>#N/A</v>
      </c>
      <c r="E49" s="388"/>
      <c r="F49" s="256"/>
      <c r="G49" s="257"/>
      <c r="H49" s="258"/>
      <c r="I49" s="257"/>
      <c r="J49" s="258"/>
      <c r="K49" s="257"/>
      <c r="L49" s="258"/>
      <c r="M49" s="257"/>
      <c r="N49" s="257"/>
      <c r="O49" s="257"/>
      <c r="P49" s="258"/>
      <c r="Q49" s="259"/>
      <c r="R49" s="260"/>
      <c r="S49" s="261"/>
      <c r="T49" s="261"/>
      <c r="U49" s="261"/>
      <c r="V49" s="261"/>
      <c r="W49" s="261"/>
      <c r="X49" s="261"/>
      <c r="Y49" s="262"/>
      <c r="Z49" s="262"/>
      <c r="AA49" s="262"/>
      <c r="AB49" s="262"/>
      <c r="AC49" s="263"/>
      <c r="AD49" s="264"/>
      <c r="AE49" s="265"/>
      <c r="AF49" s="266"/>
      <c r="AG49" s="264"/>
      <c r="AH49" s="265"/>
      <c r="AI49" s="266"/>
      <c r="AJ49" s="264"/>
      <c r="AK49" s="265"/>
      <c r="AL49" s="265"/>
      <c r="AM49" s="267"/>
      <c r="AN49" s="268"/>
      <c r="AO49" s="268"/>
      <c r="AP49" s="268"/>
      <c r="AQ49" s="268"/>
      <c r="AR49" s="268"/>
      <c r="AS49" s="268"/>
      <c r="AT49" s="268"/>
      <c r="AU49" s="249"/>
      <c r="AV49" s="249"/>
      <c r="AW49" s="249"/>
      <c r="AX49" s="249"/>
      <c r="AY49" s="250"/>
      <c r="AZ49" s="269"/>
      <c r="BA49" s="270"/>
      <c r="BB49" s="270"/>
      <c r="BC49" s="270"/>
      <c r="BD49" s="270"/>
      <c r="BE49" s="270"/>
      <c r="BF49" s="270"/>
      <c r="BG49" s="270"/>
      <c r="BH49" s="270"/>
      <c r="BI49" s="253"/>
      <c r="BJ49" s="253"/>
      <c r="BK49" s="253"/>
      <c r="BL49" s="253"/>
      <c r="BM49" s="253"/>
      <c r="BN49" s="253"/>
      <c r="BO49" s="254"/>
      <c r="BP49" s="271"/>
    </row>
    <row r="50" spans="1:68" ht="58.15" customHeight="1" x14ac:dyDescent="0.25">
      <c r="A50" s="168">
        <v>39</v>
      </c>
      <c r="B50" s="359" t="e">
        <f t="array" ref="B50">INDEX(表格2[[#All],[Room]],MATCH(1,(39=表格2[[#All],[No]])*('NGO (example)'!$C$2=表格2[[#All],[Type of services]]),0))</f>
        <v>#N/A</v>
      </c>
      <c r="C50" s="218"/>
      <c r="D50" s="89" t="e">
        <f t="array" ref="D50">INDEX(表格2[[#All],[Air Conditioning (YES/ NO)]],MATCH(1,(39=表格2[[#All],[No]])*('NGO (example)'!$C$2=表格2[[#All],[Type of services]]),0))</f>
        <v>#N/A</v>
      </c>
      <c r="E50" s="388"/>
      <c r="F50" s="256"/>
      <c r="G50" s="257"/>
      <c r="H50" s="258"/>
      <c r="I50" s="257"/>
      <c r="J50" s="258"/>
      <c r="K50" s="257"/>
      <c r="L50" s="258"/>
      <c r="M50" s="257"/>
      <c r="N50" s="257"/>
      <c r="O50" s="257"/>
      <c r="P50" s="258"/>
      <c r="Q50" s="259"/>
      <c r="R50" s="260"/>
      <c r="S50" s="261"/>
      <c r="T50" s="261"/>
      <c r="U50" s="261"/>
      <c r="V50" s="261"/>
      <c r="W50" s="261"/>
      <c r="X50" s="261"/>
      <c r="Y50" s="262"/>
      <c r="Z50" s="262"/>
      <c r="AA50" s="262"/>
      <c r="AB50" s="262"/>
      <c r="AC50" s="263"/>
      <c r="AD50" s="264"/>
      <c r="AE50" s="265"/>
      <c r="AF50" s="266"/>
      <c r="AG50" s="264"/>
      <c r="AH50" s="265"/>
      <c r="AI50" s="266"/>
      <c r="AJ50" s="264"/>
      <c r="AK50" s="265"/>
      <c r="AL50" s="265"/>
      <c r="AM50" s="267"/>
      <c r="AN50" s="268"/>
      <c r="AO50" s="268"/>
      <c r="AP50" s="268"/>
      <c r="AQ50" s="268"/>
      <c r="AR50" s="268"/>
      <c r="AS50" s="268"/>
      <c r="AT50" s="268"/>
      <c r="AU50" s="249"/>
      <c r="AV50" s="249"/>
      <c r="AW50" s="249"/>
      <c r="AX50" s="249"/>
      <c r="AY50" s="250"/>
      <c r="AZ50" s="269"/>
      <c r="BA50" s="270"/>
      <c r="BB50" s="270"/>
      <c r="BC50" s="270"/>
      <c r="BD50" s="270"/>
      <c r="BE50" s="270"/>
      <c r="BF50" s="270"/>
      <c r="BG50" s="270"/>
      <c r="BH50" s="270"/>
      <c r="BI50" s="253"/>
      <c r="BJ50" s="253"/>
      <c r="BK50" s="253"/>
      <c r="BL50" s="253"/>
      <c r="BM50" s="253"/>
      <c r="BN50" s="253"/>
      <c r="BO50" s="254"/>
      <c r="BP50" s="271"/>
    </row>
    <row r="51" spans="1:68" ht="58.15" customHeight="1" x14ac:dyDescent="0.25">
      <c r="A51" s="168">
        <v>40</v>
      </c>
      <c r="B51" s="359" t="e">
        <f t="array" ref="B51">INDEX(表格2[[#All],[Room]],MATCH(1,(40=表格2[[#All],[No]])*('NGO (example)'!$C$2=表格2[[#All],[Type of services]]),0))</f>
        <v>#N/A</v>
      </c>
      <c r="C51" s="218"/>
      <c r="D51" s="89" t="e">
        <f t="array" ref="D51">INDEX(表格2[[#All],[Air Conditioning (YES/ NO)]],MATCH(1,(40=表格2[[#All],[No]])*('NGO (example)'!$C$2=表格2[[#All],[Type of services]]),0))</f>
        <v>#N/A</v>
      </c>
      <c r="E51" s="388"/>
      <c r="F51" s="256"/>
      <c r="G51" s="257"/>
      <c r="H51" s="258"/>
      <c r="I51" s="257"/>
      <c r="J51" s="258"/>
      <c r="K51" s="257"/>
      <c r="L51" s="258"/>
      <c r="M51" s="257"/>
      <c r="N51" s="257"/>
      <c r="O51" s="257"/>
      <c r="P51" s="258"/>
      <c r="Q51" s="259"/>
      <c r="R51" s="260"/>
      <c r="S51" s="261"/>
      <c r="T51" s="261"/>
      <c r="U51" s="261"/>
      <c r="V51" s="261"/>
      <c r="W51" s="261"/>
      <c r="X51" s="261"/>
      <c r="Y51" s="262"/>
      <c r="Z51" s="262"/>
      <c r="AA51" s="262"/>
      <c r="AB51" s="262"/>
      <c r="AC51" s="263"/>
      <c r="AD51" s="264"/>
      <c r="AE51" s="265"/>
      <c r="AF51" s="266"/>
      <c r="AG51" s="264"/>
      <c r="AH51" s="265"/>
      <c r="AI51" s="266"/>
      <c r="AJ51" s="264"/>
      <c r="AK51" s="265"/>
      <c r="AL51" s="265"/>
      <c r="AM51" s="267"/>
      <c r="AN51" s="268"/>
      <c r="AO51" s="268"/>
      <c r="AP51" s="268"/>
      <c r="AQ51" s="268"/>
      <c r="AR51" s="268"/>
      <c r="AS51" s="268"/>
      <c r="AT51" s="268"/>
      <c r="AU51" s="249"/>
      <c r="AV51" s="249"/>
      <c r="AW51" s="249"/>
      <c r="AX51" s="249"/>
      <c r="AY51" s="250"/>
      <c r="AZ51" s="269"/>
      <c r="BA51" s="270"/>
      <c r="BB51" s="270"/>
      <c r="BC51" s="270"/>
      <c r="BD51" s="270"/>
      <c r="BE51" s="270"/>
      <c r="BF51" s="270"/>
      <c r="BG51" s="270"/>
      <c r="BH51" s="270"/>
      <c r="BI51" s="253"/>
      <c r="BJ51" s="253"/>
      <c r="BK51" s="253"/>
      <c r="BL51" s="253"/>
      <c r="BM51" s="253"/>
      <c r="BN51" s="253"/>
      <c r="BO51" s="254"/>
      <c r="BP51" s="255"/>
    </row>
    <row r="52" spans="1:68" ht="58.15" customHeight="1" x14ac:dyDescent="0.25">
      <c r="A52" s="168">
        <v>41</v>
      </c>
      <c r="B52" s="359" t="e">
        <f t="array" ref="B52">INDEX(表格2[[#All],[Room]],MATCH(1,(41=表格2[[#All],[No]])*('NGO (example)'!$C$2=表格2[[#All],[Type of services]]),0))</f>
        <v>#N/A</v>
      </c>
      <c r="C52" s="218"/>
      <c r="D52" s="89" t="e">
        <f t="array" ref="D52">INDEX(表格2[[#All],[Air Conditioning (YES/ NO)]],MATCH(1,(41=表格2[[#All],[No]])*('NGO (example)'!$C$2=表格2[[#All],[Type of services]]),0))</f>
        <v>#N/A</v>
      </c>
      <c r="E52" s="388"/>
      <c r="F52" s="256"/>
      <c r="G52" s="257"/>
      <c r="H52" s="258"/>
      <c r="I52" s="257"/>
      <c r="J52" s="258"/>
      <c r="K52" s="257"/>
      <c r="L52" s="258"/>
      <c r="M52" s="257"/>
      <c r="N52" s="257"/>
      <c r="O52" s="257"/>
      <c r="P52" s="258"/>
      <c r="Q52" s="259"/>
      <c r="R52" s="260"/>
      <c r="S52" s="261"/>
      <c r="T52" s="261"/>
      <c r="U52" s="261"/>
      <c r="V52" s="261"/>
      <c r="W52" s="261"/>
      <c r="X52" s="261"/>
      <c r="Y52" s="262"/>
      <c r="Z52" s="262"/>
      <c r="AA52" s="262"/>
      <c r="AB52" s="262"/>
      <c r="AC52" s="263"/>
      <c r="AD52" s="264"/>
      <c r="AE52" s="265"/>
      <c r="AF52" s="266"/>
      <c r="AG52" s="264"/>
      <c r="AH52" s="265"/>
      <c r="AI52" s="266"/>
      <c r="AJ52" s="264"/>
      <c r="AK52" s="265"/>
      <c r="AL52" s="265"/>
      <c r="AM52" s="267"/>
      <c r="AN52" s="268"/>
      <c r="AO52" s="268"/>
      <c r="AP52" s="268"/>
      <c r="AQ52" s="268"/>
      <c r="AR52" s="268"/>
      <c r="AS52" s="268"/>
      <c r="AT52" s="268"/>
      <c r="AU52" s="249"/>
      <c r="AV52" s="249"/>
      <c r="AW52" s="249"/>
      <c r="AX52" s="249"/>
      <c r="AY52" s="250"/>
      <c r="AZ52" s="269"/>
      <c r="BA52" s="270"/>
      <c r="BB52" s="270"/>
      <c r="BC52" s="270"/>
      <c r="BD52" s="270"/>
      <c r="BE52" s="270"/>
      <c r="BF52" s="270"/>
      <c r="BG52" s="270"/>
      <c r="BH52" s="270"/>
      <c r="BI52" s="253"/>
      <c r="BJ52" s="253"/>
      <c r="BK52" s="253"/>
      <c r="BL52" s="253"/>
      <c r="BM52" s="253"/>
      <c r="BN52" s="253"/>
      <c r="BO52" s="254"/>
      <c r="BP52" s="271"/>
    </row>
    <row r="53" spans="1:68" ht="58.15" customHeight="1" x14ac:dyDescent="0.25">
      <c r="A53" s="168">
        <v>42</v>
      </c>
      <c r="B53" s="359" t="e">
        <f t="array" ref="B53">INDEX(表格2[[#All],[Room]],MATCH(1,(42=表格2[[#All],[No]])*('NGO (example)'!$C$2=表格2[[#All],[Type of services]]),0))</f>
        <v>#N/A</v>
      </c>
      <c r="C53" s="218"/>
      <c r="D53" s="89" t="e">
        <f t="array" ref="D53">INDEX(表格2[[#All],[Air Conditioning (YES/ NO)]],MATCH(1,(42=表格2[[#All],[No]])*('NGO (example)'!$C$2=表格2[[#All],[Type of services]]),0))</f>
        <v>#N/A</v>
      </c>
      <c r="E53" s="388"/>
      <c r="F53" s="256"/>
      <c r="G53" s="257"/>
      <c r="H53" s="258"/>
      <c r="I53" s="257"/>
      <c r="J53" s="258"/>
      <c r="K53" s="257"/>
      <c r="L53" s="258"/>
      <c r="M53" s="257"/>
      <c r="N53" s="257"/>
      <c r="O53" s="257"/>
      <c r="P53" s="258"/>
      <c r="Q53" s="259"/>
      <c r="R53" s="260"/>
      <c r="S53" s="261"/>
      <c r="T53" s="261"/>
      <c r="U53" s="261"/>
      <c r="V53" s="261"/>
      <c r="W53" s="261"/>
      <c r="X53" s="261"/>
      <c r="Y53" s="262"/>
      <c r="Z53" s="262"/>
      <c r="AA53" s="262"/>
      <c r="AB53" s="262"/>
      <c r="AC53" s="263"/>
      <c r="AD53" s="264"/>
      <c r="AE53" s="265"/>
      <c r="AF53" s="266"/>
      <c r="AG53" s="264"/>
      <c r="AH53" s="265"/>
      <c r="AI53" s="266"/>
      <c r="AJ53" s="264"/>
      <c r="AK53" s="265"/>
      <c r="AL53" s="265"/>
      <c r="AM53" s="267"/>
      <c r="AN53" s="268"/>
      <c r="AO53" s="268"/>
      <c r="AP53" s="268"/>
      <c r="AQ53" s="268"/>
      <c r="AR53" s="268"/>
      <c r="AS53" s="268"/>
      <c r="AT53" s="268"/>
      <c r="AU53" s="249"/>
      <c r="AV53" s="249"/>
      <c r="AW53" s="249"/>
      <c r="AX53" s="249"/>
      <c r="AY53" s="250"/>
      <c r="AZ53" s="269"/>
      <c r="BA53" s="270"/>
      <c r="BB53" s="270"/>
      <c r="BC53" s="270"/>
      <c r="BD53" s="270"/>
      <c r="BE53" s="270"/>
      <c r="BF53" s="270"/>
      <c r="BG53" s="270"/>
      <c r="BH53" s="270"/>
      <c r="BI53" s="253"/>
      <c r="BJ53" s="253"/>
      <c r="BK53" s="253"/>
      <c r="BL53" s="253"/>
      <c r="BM53" s="253"/>
      <c r="BN53" s="253"/>
      <c r="BO53" s="254"/>
      <c r="BP53" s="272"/>
    </row>
    <row r="54" spans="1:68" ht="58.15" customHeight="1" x14ac:dyDescent="0.25">
      <c r="A54" s="168">
        <v>43</v>
      </c>
      <c r="B54" s="359" t="e">
        <f t="array" ref="B54">INDEX(表格2[[#All],[Room]],MATCH(1,(43=表格2[[#All],[No]])*('NGO (example)'!$C$2=表格2[[#All],[Type of services]]),0))</f>
        <v>#N/A</v>
      </c>
      <c r="C54" s="218"/>
      <c r="D54" s="89" t="e">
        <f t="array" ref="D54">INDEX(表格2[[#All],[Air Conditioning (YES/ NO)]],MATCH(1,(43=表格2[[#All],[No]])*('NGO (example)'!$C$2=表格2[[#All],[Type of services]]),0))</f>
        <v>#N/A</v>
      </c>
      <c r="E54" s="388"/>
      <c r="F54" s="256"/>
      <c r="G54" s="257"/>
      <c r="H54" s="258"/>
      <c r="I54" s="257"/>
      <c r="J54" s="258"/>
      <c r="K54" s="257"/>
      <c r="L54" s="258"/>
      <c r="M54" s="257"/>
      <c r="N54" s="257"/>
      <c r="O54" s="257"/>
      <c r="P54" s="258"/>
      <c r="Q54" s="259"/>
      <c r="R54" s="260"/>
      <c r="S54" s="261"/>
      <c r="T54" s="261"/>
      <c r="U54" s="261"/>
      <c r="V54" s="261"/>
      <c r="W54" s="261"/>
      <c r="X54" s="261"/>
      <c r="Y54" s="262"/>
      <c r="Z54" s="262"/>
      <c r="AA54" s="262"/>
      <c r="AB54" s="262"/>
      <c r="AC54" s="263"/>
      <c r="AD54" s="264"/>
      <c r="AE54" s="265"/>
      <c r="AF54" s="266"/>
      <c r="AG54" s="264"/>
      <c r="AH54" s="265"/>
      <c r="AI54" s="266"/>
      <c r="AJ54" s="264"/>
      <c r="AK54" s="265"/>
      <c r="AL54" s="265"/>
      <c r="AM54" s="267"/>
      <c r="AN54" s="268"/>
      <c r="AO54" s="268"/>
      <c r="AP54" s="268"/>
      <c r="AQ54" s="268"/>
      <c r="AR54" s="268"/>
      <c r="AS54" s="268"/>
      <c r="AT54" s="268"/>
      <c r="AU54" s="249"/>
      <c r="AV54" s="249"/>
      <c r="AW54" s="249"/>
      <c r="AX54" s="249"/>
      <c r="AY54" s="250"/>
      <c r="AZ54" s="269"/>
      <c r="BA54" s="270"/>
      <c r="BB54" s="270"/>
      <c r="BC54" s="270"/>
      <c r="BD54" s="270"/>
      <c r="BE54" s="270"/>
      <c r="BF54" s="270"/>
      <c r="BG54" s="270"/>
      <c r="BH54" s="270"/>
      <c r="BI54" s="253"/>
      <c r="BJ54" s="253"/>
      <c r="BK54" s="253"/>
      <c r="BL54" s="253"/>
      <c r="BM54" s="253"/>
      <c r="BN54" s="253"/>
      <c r="BO54" s="254"/>
      <c r="BP54" s="255"/>
    </row>
    <row r="55" spans="1:68" ht="58.15" customHeight="1" x14ac:dyDescent="0.25">
      <c r="A55" s="168">
        <v>44</v>
      </c>
      <c r="B55" s="359" t="e">
        <f t="array" ref="B55">INDEX(表格2[[#All],[Room]],MATCH(1,(44=表格2[[#All],[No]])*('NGO (example)'!$C$2=表格2[[#All],[Type of services]]),0))</f>
        <v>#N/A</v>
      </c>
      <c r="C55" s="218"/>
      <c r="D55" s="89" t="e">
        <f t="array" ref="D55">INDEX(表格2[[#All],[Air Conditioning (YES/ NO)]],MATCH(1,(44=表格2[[#All],[No]])*('NGO (example)'!$C$2=表格2[[#All],[Type of services]]),0))</f>
        <v>#N/A</v>
      </c>
      <c r="E55" s="388"/>
      <c r="F55" s="256"/>
      <c r="G55" s="257"/>
      <c r="H55" s="258"/>
      <c r="I55" s="257"/>
      <c r="J55" s="258"/>
      <c r="K55" s="257"/>
      <c r="L55" s="258"/>
      <c r="M55" s="257"/>
      <c r="N55" s="257"/>
      <c r="O55" s="257"/>
      <c r="P55" s="258"/>
      <c r="Q55" s="259"/>
      <c r="R55" s="260"/>
      <c r="S55" s="261"/>
      <c r="T55" s="261"/>
      <c r="U55" s="261"/>
      <c r="V55" s="261"/>
      <c r="W55" s="261"/>
      <c r="X55" s="261"/>
      <c r="Y55" s="262"/>
      <c r="Z55" s="262"/>
      <c r="AA55" s="262"/>
      <c r="AB55" s="262"/>
      <c r="AC55" s="263"/>
      <c r="AD55" s="264"/>
      <c r="AE55" s="265"/>
      <c r="AF55" s="266"/>
      <c r="AG55" s="264"/>
      <c r="AH55" s="265"/>
      <c r="AI55" s="266"/>
      <c r="AJ55" s="264"/>
      <c r="AK55" s="265"/>
      <c r="AL55" s="265"/>
      <c r="AM55" s="267"/>
      <c r="AN55" s="268"/>
      <c r="AO55" s="268"/>
      <c r="AP55" s="268"/>
      <c r="AQ55" s="268"/>
      <c r="AR55" s="268"/>
      <c r="AS55" s="268"/>
      <c r="AT55" s="268"/>
      <c r="AU55" s="249"/>
      <c r="AV55" s="249"/>
      <c r="AW55" s="249"/>
      <c r="AX55" s="249"/>
      <c r="AY55" s="250"/>
      <c r="AZ55" s="269"/>
      <c r="BA55" s="270"/>
      <c r="BB55" s="270"/>
      <c r="BC55" s="270"/>
      <c r="BD55" s="270"/>
      <c r="BE55" s="270"/>
      <c r="BF55" s="270"/>
      <c r="BG55" s="270"/>
      <c r="BH55" s="270"/>
      <c r="BI55" s="253"/>
      <c r="BJ55" s="253"/>
      <c r="BK55" s="253"/>
      <c r="BL55" s="253"/>
      <c r="BM55" s="253"/>
      <c r="BN55" s="253"/>
      <c r="BO55" s="254"/>
      <c r="BP55" s="271"/>
    </row>
    <row r="56" spans="1:68" ht="58.15" customHeight="1" thickBot="1" x14ac:dyDescent="0.3">
      <c r="A56" s="168">
        <v>45</v>
      </c>
      <c r="B56" s="359" t="e">
        <f t="array" ref="B56">INDEX(表格2[[#All],[Room]],MATCH(1,(45=表格2[[#All],[No]])*('NGO (example)'!$C$2=表格2[[#All],[Type of services]]),0))</f>
        <v>#N/A</v>
      </c>
      <c r="C56" s="218"/>
      <c r="D56" s="89" t="e">
        <f t="array" ref="D56">INDEX(表格2[[#All],[Air Conditioning (YES/ NO)]],MATCH(1,(45=表格2[[#All],[No]])*('NGO (example)'!$C$2=表格2[[#All],[Type of services]]),0))</f>
        <v>#N/A</v>
      </c>
      <c r="E56" s="388"/>
      <c r="F56" s="256"/>
      <c r="G56" s="257"/>
      <c r="H56" s="258"/>
      <c r="I56" s="257"/>
      <c r="J56" s="258"/>
      <c r="K56" s="257"/>
      <c r="L56" s="258"/>
      <c r="M56" s="257"/>
      <c r="N56" s="257"/>
      <c r="O56" s="257"/>
      <c r="P56" s="258"/>
      <c r="Q56" s="259"/>
      <c r="R56" s="260"/>
      <c r="S56" s="261"/>
      <c r="T56" s="261"/>
      <c r="U56" s="261"/>
      <c r="V56" s="261"/>
      <c r="W56" s="261"/>
      <c r="X56" s="261"/>
      <c r="Y56" s="262"/>
      <c r="Z56" s="262"/>
      <c r="AA56" s="262"/>
      <c r="AB56" s="262"/>
      <c r="AC56" s="263"/>
      <c r="AD56" s="264"/>
      <c r="AE56" s="265"/>
      <c r="AF56" s="266"/>
      <c r="AG56" s="264"/>
      <c r="AH56" s="265"/>
      <c r="AI56" s="266"/>
      <c r="AJ56" s="264"/>
      <c r="AK56" s="265"/>
      <c r="AL56" s="265"/>
      <c r="AM56" s="267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73"/>
      <c r="AZ56" s="269"/>
      <c r="BA56" s="270"/>
      <c r="BB56" s="270"/>
      <c r="BC56" s="270"/>
      <c r="BD56" s="270"/>
      <c r="BE56" s="270"/>
      <c r="BF56" s="270"/>
      <c r="BG56" s="270"/>
      <c r="BH56" s="270"/>
      <c r="BI56" s="253"/>
      <c r="BJ56" s="253"/>
      <c r="BK56" s="253"/>
      <c r="BL56" s="253"/>
      <c r="BM56" s="253"/>
      <c r="BN56" s="253"/>
      <c r="BO56" s="254"/>
      <c r="BP56" s="255"/>
    </row>
    <row r="57" spans="1:68" ht="27" customHeight="1" thickTop="1" thickBot="1" x14ac:dyDescent="0.3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</row>
    <row r="58" spans="1:68" ht="58.15" customHeight="1" thickTop="1" thickBot="1" x14ac:dyDescent="0.3">
      <c r="A58" s="274" t="s">
        <v>206</v>
      </c>
      <c r="B58" s="453" t="s">
        <v>184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3"/>
      <c r="AR58" s="453"/>
      <c r="AS58" s="453"/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  <c r="BN58" s="453"/>
      <c r="BO58" s="453"/>
      <c r="BP58" s="454"/>
    </row>
    <row r="59" spans="1:68" ht="58.15" customHeight="1" thickTop="1" x14ac:dyDescent="0.25">
      <c r="A59" s="275" t="s">
        <v>402</v>
      </c>
      <c r="B59" s="276" t="s">
        <v>191</v>
      </c>
      <c r="C59" s="277" t="s">
        <v>946</v>
      </c>
      <c r="D59" s="278" t="s">
        <v>834</v>
      </c>
      <c r="E59" s="389" t="s">
        <v>990</v>
      </c>
      <c r="F59" s="279"/>
      <c r="G59" s="280"/>
      <c r="H59" s="281"/>
      <c r="I59" s="281"/>
      <c r="J59" s="282"/>
      <c r="K59" s="282"/>
      <c r="L59" s="281"/>
      <c r="M59" s="281"/>
      <c r="N59" s="281"/>
      <c r="O59" s="281"/>
      <c r="P59" s="281"/>
      <c r="Q59" s="283"/>
      <c r="R59" s="284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6"/>
      <c r="AD59" s="287"/>
      <c r="AE59" s="288"/>
      <c r="AF59" s="289"/>
      <c r="AG59" s="227">
        <v>20</v>
      </c>
      <c r="AH59" s="228">
        <v>2</v>
      </c>
      <c r="AI59" s="229">
        <v>2005</v>
      </c>
      <c r="AJ59" s="287"/>
      <c r="AK59" s="288"/>
      <c r="AL59" s="288"/>
      <c r="AM59" s="290"/>
      <c r="AN59" s="291" t="s">
        <v>947</v>
      </c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0"/>
    </row>
    <row r="60" spans="1:68" ht="58.15" customHeight="1" x14ac:dyDescent="0.25">
      <c r="A60" s="293"/>
      <c r="B60" s="294" t="s">
        <v>979</v>
      </c>
      <c r="C60" s="218" t="s">
        <v>980</v>
      </c>
      <c r="D60" s="295" t="s">
        <v>834</v>
      </c>
      <c r="E60" s="390" t="s">
        <v>990</v>
      </c>
      <c r="F60" s="256"/>
      <c r="G60" s="257"/>
      <c r="H60" s="258"/>
      <c r="I60" s="258"/>
      <c r="J60" s="258"/>
      <c r="K60" s="258"/>
      <c r="L60" s="258"/>
      <c r="M60" s="258"/>
      <c r="N60" s="258"/>
      <c r="O60" s="258"/>
      <c r="P60" s="258"/>
      <c r="Q60" s="259"/>
      <c r="R60" s="260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3"/>
      <c r="AD60" s="264">
        <v>3</v>
      </c>
      <c r="AE60" s="265">
        <v>0</v>
      </c>
      <c r="AF60" s="266">
        <v>2004</v>
      </c>
      <c r="AG60" s="264"/>
      <c r="AH60" s="265"/>
      <c r="AI60" s="266"/>
      <c r="AJ60" s="264"/>
      <c r="AK60" s="265"/>
      <c r="AL60" s="265"/>
      <c r="AM60" s="267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67"/>
    </row>
    <row r="61" spans="1:68" ht="58.15" customHeight="1" x14ac:dyDescent="0.25">
      <c r="A61" s="293"/>
      <c r="B61" s="294" t="s">
        <v>192</v>
      </c>
      <c r="C61" s="218" t="s">
        <v>978</v>
      </c>
      <c r="D61" s="295" t="s">
        <v>834</v>
      </c>
      <c r="E61" s="390" t="s">
        <v>990</v>
      </c>
      <c r="F61" s="256"/>
      <c r="G61" s="257"/>
      <c r="H61" s="258"/>
      <c r="I61" s="258"/>
      <c r="J61" s="258"/>
      <c r="K61" s="258"/>
      <c r="L61" s="258"/>
      <c r="M61" s="258"/>
      <c r="N61" s="258"/>
      <c r="O61" s="258"/>
      <c r="P61" s="258"/>
      <c r="Q61" s="259"/>
      <c r="R61" s="260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3"/>
      <c r="AD61" s="264">
        <v>10</v>
      </c>
      <c r="AE61" s="265">
        <v>0</v>
      </c>
      <c r="AF61" s="266">
        <v>2004</v>
      </c>
      <c r="AG61" s="264"/>
      <c r="AH61" s="265"/>
      <c r="AI61" s="266"/>
      <c r="AJ61" s="264"/>
      <c r="AK61" s="265"/>
      <c r="AL61" s="265"/>
      <c r="AM61" s="267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67"/>
    </row>
    <row r="62" spans="1:68" ht="58.15" customHeight="1" thickBot="1" x14ac:dyDescent="0.3">
      <c r="A62" s="297"/>
      <c r="B62" s="298"/>
      <c r="C62" s="299"/>
      <c r="D62" s="300"/>
      <c r="E62" s="391"/>
      <c r="F62" s="301"/>
      <c r="G62" s="302"/>
      <c r="H62" s="303"/>
      <c r="I62" s="303"/>
      <c r="J62" s="303"/>
      <c r="K62" s="303"/>
      <c r="L62" s="303"/>
      <c r="M62" s="303"/>
      <c r="N62" s="303"/>
      <c r="O62" s="303"/>
      <c r="P62" s="303"/>
      <c r="Q62" s="304"/>
      <c r="R62" s="305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7"/>
      <c r="AD62" s="308"/>
      <c r="AE62" s="309"/>
      <c r="AF62" s="310"/>
      <c r="AG62" s="308"/>
      <c r="AH62" s="309"/>
      <c r="AI62" s="310"/>
      <c r="AJ62" s="308"/>
      <c r="AK62" s="309"/>
      <c r="AL62" s="309"/>
      <c r="AM62" s="311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1"/>
    </row>
    <row r="63" spans="1:68" ht="27" customHeight="1" thickTop="1" thickBot="1" x14ac:dyDescent="0.3">
      <c r="A63" s="455"/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5"/>
      <c r="AL63" s="455"/>
      <c r="AM63" s="455"/>
      <c r="AN63" s="455"/>
      <c r="AO63" s="455"/>
      <c r="AP63" s="455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5"/>
      <c r="BH63" s="455"/>
      <c r="BI63" s="455"/>
      <c r="BJ63" s="455"/>
      <c r="BK63" s="455"/>
      <c r="BL63" s="455"/>
      <c r="BM63" s="455"/>
      <c r="BN63" s="455"/>
      <c r="BO63" s="455"/>
      <c r="BP63" s="455"/>
    </row>
    <row r="64" spans="1:68" ht="58.15" customHeight="1" thickTop="1" thickBot="1" x14ac:dyDescent="0.3">
      <c r="A64" s="274" t="s">
        <v>207</v>
      </c>
      <c r="B64" s="456" t="s">
        <v>950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3"/>
      <c r="AR64" s="453"/>
      <c r="AS64" s="453"/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  <c r="BN64" s="453"/>
      <c r="BO64" s="453"/>
      <c r="BP64" s="454"/>
    </row>
    <row r="65" spans="1:16363" ht="58.15" customHeight="1" thickTop="1" thickBot="1" x14ac:dyDescent="0.3">
      <c r="A65" s="313">
        <v>1</v>
      </c>
      <c r="B65" s="365"/>
      <c r="C65" s="315"/>
      <c r="D65" s="316"/>
      <c r="E65" s="392"/>
      <c r="F65" s="279"/>
      <c r="G65" s="280"/>
      <c r="H65" s="281"/>
      <c r="I65" s="281"/>
      <c r="J65" s="281"/>
      <c r="K65" s="281"/>
      <c r="L65" s="281"/>
      <c r="M65" s="281"/>
      <c r="N65" s="281"/>
      <c r="O65" s="281"/>
      <c r="P65" s="281"/>
      <c r="Q65" s="283"/>
      <c r="R65" s="284"/>
      <c r="S65" s="317"/>
      <c r="T65" s="317"/>
      <c r="U65" s="317"/>
      <c r="V65" s="317"/>
      <c r="W65" s="317"/>
      <c r="X65" s="317"/>
      <c r="Y65" s="285"/>
      <c r="Z65" s="285"/>
      <c r="AA65" s="285"/>
      <c r="AB65" s="285"/>
      <c r="AC65" s="286"/>
      <c r="AD65" s="287"/>
      <c r="AE65" s="288"/>
      <c r="AF65" s="289"/>
      <c r="AG65" s="287"/>
      <c r="AH65" s="288"/>
      <c r="AI65" s="289"/>
      <c r="AJ65" s="287"/>
      <c r="AK65" s="288"/>
      <c r="AL65" s="288"/>
      <c r="AM65" s="290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9"/>
      <c r="AZ65" s="320"/>
      <c r="BA65" s="321"/>
      <c r="BB65" s="321"/>
      <c r="BC65" s="321"/>
      <c r="BD65" s="321"/>
      <c r="BE65" s="321"/>
      <c r="BF65" s="321"/>
      <c r="BG65" s="321"/>
      <c r="BH65" s="321"/>
      <c r="BI65" s="321"/>
      <c r="BJ65" s="321"/>
      <c r="BK65" s="321"/>
      <c r="BL65" s="321"/>
      <c r="BM65" s="321"/>
      <c r="BN65" s="321"/>
      <c r="BO65" s="322"/>
      <c r="BP65" s="323"/>
    </row>
    <row r="66" spans="1:16363" ht="58.15" customHeight="1" thickTop="1" x14ac:dyDescent="0.25">
      <c r="A66" s="293">
        <v>2</v>
      </c>
      <c r="B66" s="365"/>
      <c r="C66" s="315"/>
      <c r="D66" s="316"/>
      <c r="E66" s="393"/>
      <c r="F66" s="256"/>
      <c r="G66" s="257"/>
      <c r="H66" s="258"/>
      <c r="I66" s="258"/>
      <c r="J66" s="258"/>
      <c r="K66" s="258"/>
      <c r="L66" s="258"/>
      <c r="M66" s="258"/>
      <c r="N66" s="258"/>
      <c r="O66" s="258"/>
      <c r="P66" s="258"/>
      <c r="Q66" s="259"/>
      <c r="R66" s="260"/>
      <c r="S66" s="261"/>
      <c r="T66" s="261"/>
      <c r="U66" s="261"/>
      <c r="V66" s="261"/>
      <c r="W66" s="261"/>
      <c r="X66" s="261"/>
      <c r="Y66" s="262"/>
      <c r="Z66" s="262"/>
      <c r="AA66" s="262"/>
      <c r="AB66" s="262"/>
      <c r="AC66" s="263"/>
      <c r="AD66" s="264"/>
      <c r="AE66" s="265"/>
      <c r="AF66" s="266"/>
      <c r="AG66" s="264"/>
      <c r="AH66" s="265"/>
      <c r="AI66" s="266"/>
      <c r="AJ66" s="264"/>
      <c r="AK66" s="265"/>
      <c r="AL66" s="265"/>
      <c r="AM66" s="267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73"/>
      <c r="AZ66" s="269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324"/>
      <c r="BP66" s="267"/>
    </row>
    <row r="67" spans="1:16363" ht="58.15" customHeight="1" thickBot="1" x14ac:dyDescent="0.3">
      <c r="A67" s="293">
        <v>3</v>
      </c>
      <c r="B67" s="294"/>
      <c r="C67" s="218"/>
      <c r="D67" s="295"/>
      <c r="E67" s="390"/>
      <c r="F67" s="256"/>
      <c r="G67" s="257"/>
      <c r="H67" s="258"/>
      <c r="I67" s="258"/>
      <c r="J67" s="258"/>
      <c r="K67" s="258"/>
      <c r="L67" s="258"/>
      <c r="M67" s="258"/>
      <c r="N67" s="258"/>
      <c r="O67" s="258"/>
      <c r="P67" s="258"/>
      <c r="Q67" s="259"/>
      <c r="R67" s="260"/>
      <c r="S67" s="261"/>
      <c r="T67" s="261"/>
      <c r="U67" s="261"/>
      <c r="V67" s="261"/>
      <c r="W67" s="261"/>
      <c r="X67" s="261"/>
      <c r="Y67" s="262"/>
      <c r="Z67" s="262"/>
      <c r="AA67" s="262"/>
      <c r="AB67" s="262"/>
      <c r="AC67" s="263"/>
      <c r="AD67" s="264"/>
      <c r="AE67" s="265"/>
      <c r="AF67" s="266"/>
      <c r="AG67" s="264"/>
      <c r="AH67" s="265"/>
      <c r="AI67" s="266"/>
      <c r="AJ67" s="264"/>
      <c r="AK67" s="265"/>
      <c r="AL67" s="265"/>
      <c r="AM67" s="267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73"/>
      <c r="AZ67" s="269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324"/>
      <c r="BP67" s="267"/>
    </row>
    <row r="68" spans="1:16363" ht="27" customHeight="1" thickTop="1" thickBot="1" x14ac:dyDescent="0.3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  <c r="AK68" s="455"/>
      <c r="AL68" s="455"/>
      <c r="AM68" s="455"/>
      <c r="AN68" s="455"/>
      <c r="AO68" s="455"/>
      <c r="AP68" s="455"/>
      <c r="AQ68" s="455"/>
      <c r="AR68" s="455"/>
      <c r="AS68" s="455"/>
      <c r="AT68" s="455"/>
      <c r="AU68" s="455"/>
      <c r="AV68" s="455"/>
      <c r="AW68" s="455"/>
      <c r="AX68" s="455"/>
      <c r="AY68" s="455"/>
      <c r="AZ68" s="455"/>
      <c r="BA68" s="455"/>
      <c r="BB68" s="455"/>
      <c r="BC68" s="455"/>
      <c r="BD68" s="455"/>
      <c r="BE68" s="455"/>
      <c r="BF68" s="455"/>
      <c r="BG68" s="455"/>
      <c r="BH68" s="455"/>
      <c r="BI68" s="455"/>
      <c r="BJ68" s="455"/>
      <c r="BK68" s="455"/>
      <c r="BL68" s="455"/>
      <c r="BM68" s="455"/>
      <c r="BN68" s="455"/>
      <c r="BO68" s="455"/>
      <c r="BP68" s="455"/>
    </row>
    <row r="69" spans="1:16363" ht="58.15" customHeight="1" thickTop="1" thickBot="1" x14ac:dyDescent="0.3">
      <c r="A69" s="274" t="s">
        <v>872</v>
      </c>
      <c r="B69" s="456" t="s">
        <v>951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453"/>
      <c r="AU69" s="453"/>
      <c r="AV69" s="453"/>
      <c r="AW69" s="453"/>
      <c r="AX69" s="453"/>
      <c r="AY69" s="453"/>
      <c r="AZ69" s="453"/>
      <c r="BA69" s="453"/>
      <c r="BB69" s="453"/>
      <c r="BC69" s="453"/>
      <c r="BD69" s="453"/>
      <c r="BE69" s="453"/>
      <c r="BF69" s="453"/>
      <c r="BG69" s="453"/>
      <c r="BH69" s="453"/>
      <c r="BI69" s="453"/>
      <c r="BJ69" s="453"/>
      <c r="BK69" s="453"/>
      <c r="BL69" s="453"/>
      <c r="BM69" s="453"/>
      <c r="BN69" s="453"/>
      <c r="BO69" s="453"/>
      <c r="BP69" s="454"/>
    </row>
    <row r="70" spans="1:16363" ht="58.15" customHeight="1" thickTop="1" x14ac:dyDescent="0.25">
      <c r="A70" s="275">
        <v>1</v>
      </c>
      <c r="B70" s="276"/>
      <c r="C70" s="315"/>
      <c r="D70" s="316"/>
      <c r="E70" s="392"/>
      <c r="F70" s="279"/>
      <c r="G70" s="280"/>
      <c r="H70" s="281"/>
      <c r="I70" s="281"/>
      <c r="J70" s="282"/>
      <c r="K70" s="282"/>
      <c r="L70" s="281"/>
      <c r="M70" s="281"/>
      <c r="N70" s="281"/>
      <c r="O70" s="281"/>
      <c r="P70" s="281"/>
      <c r="Q70" s="283"/>
      <c r="R70" s="284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6"/>
      <c r="AD70" s="287"/>
      <c r="AE70" s="288"/>
      <c r="AF70" s="289"/>
      <c r="AG70" s="287"/>
      <c r="AH70" s="288"/>
      <c r="AI70" s="289"/>
      <c r="AJ70" s="287"/>
      <c r="AK70" s="288"/>
      <c r="AL70" s="288"/>
      <c r="AM70" s="290"/>
      <c r="AN70" s="291" t="s">
        <v>947</v>
      </c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325"/>
      <c r="BP70" s="323"/>
    </row>
    <row r="71" spans="1:16363" ht="58.15" customHeight="1" x14ac:dyDescent="0.25">
      <c r="A71" s="293">
        <v>2</v>
      </c>
      <c r="B71" s="294"/>
      <c r="C71" s="218"/>
      <c r="D71" s="295"/>
      <c r="E71" s="390"/>
      <c r="F71" s="256"/>
      <c r="G71" s="257"/>
      <c r="H71" s="258"/>
      <c r="I71" s="258"/>
      <c r="J71" s="258"/>
      <c r="K71" s="258"/>
      <c r="L71" s="258"/>
      <c r="M71" s="258"/>
      <c r="N71" s="258"/>
      <c r="O71" s="258"/>
      <c r="P71" s="258"/>
      <c r="Q71" s="259"/>
      <c r="R71" s="260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3"/>
      <c r="AD71" s="264"/>
      <c r="AE71" s="265"/>
      <c r="AF71" s="266"/>
      <c r="AG71" s="264"/>
      <c r="AH71" s="265"/>
      <c r="AI71" s="266"/>
      <c r="AJ71" s="264"/>
      <c r="AK71" s="265"/>
      <c r="AL71" s="265"/>
      <c r="AM71" s="267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67"/>
    </row>
    <row r="72" spans="1:16363" ht="58.15" customHeight="1" thickBot="1" x14ac:dyDescent="0.3">
      <c r="A72" s="326">
        <v>3</v>
      </c>
      <c r="B72" s="327"/>
      <c r="C72" s="328"/>
      <c r="D72" s="329"/>
      <c r="E72" s="403"/>
      <c r="F72" s="301"/>
      <c r="G72" s="302"/>
      <c r="H72" s="303"/>
      <c r="I72" s="303"/>
      <c r="J72" s="303"/>
      <c r="K72" s="303"/>
      <c r="L72" s="303"/>
      <c r="M72" s="303"/>
      <c r="N72" s="303"/>
      <c r="O72" s="303"/>
      <c r="P72" s="303"/>
      <c r="Q72" s="304"/>
      <c r="R72" s="305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7"/>
      <c r="AD72" s="308"/>
      <c r="AE72" s="309"/>
      <c r="AF72" s="310"/>
      <c r="AG72" s="308"/>
      <c r="AH72" s="309"/>
      <c r="AI72" s="310"/>
      <c r="AJ72" s="330"/>
      <c r="AK72" s="331"/>
      <c r="AL72" s="331"/>
      <c r="AM72" s="311"/>
      <c r="AN72" s="296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1"/>
    </row>
    <row r="73" spans="1:16363" ht="26.25" thickTop="1" x14ac:dyDescent="0.25">
      <c r="A73" s="332"/>
      <c r="B73" s="333"/>
      <c r="C73" s="334"/>
      <c r="D73" s="335"/>
      <c r="E73" s="394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8"/>
      <c r="AE73" s="338"/>
      <c r="AF73" s="338"/>
      <c r="AG73" s="338"/>
      <c r="AH73" s="338"/>
      <c r="AI73" s="338"/>
      <c r="AJ73" s="338"/>
      <c r="AK73" s="287"/>
      <c r="AL73" s="287"/>
      <c r="AM73" s="338"/>
      <c r="AN73" s="335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9"/>
    </row>
    <row r="74" spans="1:16363" s="345" customFormat="1" ht="22.9" customHeight="1" x14ac:dyDescent="0.25">
      <c r="A74" s="481" t="s">
        <v>187</v>
      </c>
      <c r="B74" s="482"/>
      <c r="C74" s="477"/>
      <c r="D74" s="479" t="s">
        <v>186</v>
      </c>
      <c r="E74" s="395"/>
      <c r="F74" s="437" t="s">
        <v>141</v>
      </c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9"/>
      <c r="R74" s="444" t="s">
        <v>193</v>
      </c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6"/>
      <c r="AD74" s="434" t="s">
        <v>188</v>
      </c>
      <c r="AE74" s="435"/>
      <c r="AF74" s="436"/>
      <c r="AG74" s="434" t="s">
        <v>194</v>
      </c>
      <c r="AH74" s="435"/>
      <c r="AI74" s="436"/>
      <c r="AJ74" s="434" t="s">
        <v>195</v>
      </c>
      <c r="AK74" s="435"/>
      <c r="AL74" s="435"/>
      <c r="AM74" s="436"/>
      <c r="AN74" s="487" t="s">
        <v>196</v>
      </c>
      <c r="AO74" s="488"/>
      <c r="AP74" s="488"/>
      <c r="AQ74" s="488"/>
      <c r="AR74" s="488"/>
      <c r="AS74" s="488"/>
      <c r="AT74" s="489"/>
      <c r="AU74" s="424"/>
      <c r="AV74" s="490" t="s">
        <v>190</v>
      </c>
      <c r="AW74" s="424"/>
      <c r="AX74" s="424"/>
      <c r="AY74" s="424"/>
      <c r="AZ74" s="412" t="s">
        <v>197</v>
      </c>
      <c r="BA74" s="413"/>
      <c r="BB74" s="413"/>
      <c r="BC74" s="413"/>
      <c r="BD74" s="413"/>
      <c r="BE74" s="413"/>
      <c r="BF74" s="413"/>
      <c r="BG74" s="413"/>
      <c r="BH74" s="414"/>
      <c r="BI74" s="420"/>
      <c r="BJ74" s="420" t="s">
        <v>190</v>
      </c>
      <c r="BK74" s="420"/>
      <c r="BL74" s="420"/>
      <c r="BM74" s="420"/>
      <c r="BN74" s="420"/>
      <c r="BO74" s="420"/>
      <c r="BP74" s="213"/>
      <c r="BQ74" s="361"/>
      <c r="BR74" s="361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361"/>
      <c r="CD74" s="361"/>
      <c r="CE74" s="361"/>
      <c r="CF74" s="361"/>
      <c r="CG74" s="361"/>
      <c r="CH74" s="361"/>
      <c r="CI74" s="361"/>
      <c r="CJ74" s="361"/>
      <c r="CK74" s="361"/>
      <c r="CL74" s="361"/>
      <c r="CM74" s="361"/>
      <c r="CN74" s="361"/>
      <c r="CO74" s="361"/>
      <c r="CP74" s="361"/>
      <c r="CQ74" s="361"/>
      <c r="CR74" s="361"/>
      <c r="CS74" s="361"/>
      <c r="CT74" s="361"/>
      <c r="CU74" s="361"/>
      <c r="CV74" s="361"/>
      <c r="CW74" s="361"/>
      <c r="CX74" s="361"/>
      <c r="CY74" s="361"/>
      <c r="CZ74" s="361"/>
      <c r="DA74" s="361"/>
      <c r="DB74" s="361"/>
      <c r="DC74" s="361"/>
      <c r="DD74" s="361"/>
      <c r="DE74" s="361"/>
      <c r="DF74" s="361"/>
      <c r="DG74" s="361"/>
      <c r="DH74" s="361"/>
      <c r="DI74" s="361"/>
      <c r="DJ74" s="361"/>
      <c r="DK74" s="361"/>
      <c r="DL74" s="361"/>
      <c r="DM74" s="361"/>
      <c r="DN74" s="361"/>
      <c r="DO74" s="361"/>
      <c r="DP74" s="361"/>
      <c r="DQ74" s="361"/>
      <c r="DR74" s="361"/>
      <c r="DS74" s="361"/>
      <c r="DT74" s="361"/>
      <c r="DU74" s="361"/>
      <c r="DV74" s="361"/>
      <c r="DW74" s="361"/>
      <c r="DX74" s="361"/>
      <c r="DY74" s="361"/>
      <c r="DZ74" s="361"/>
      <c r="EA74" s="361"/>
      <c r="EB74" s="361"/>
      <c r="EC74" s="361"/>
      <c r="ED74" s="361"/>
      <c r="EE74" s="361"/>
      <c r="EF74" s="361"/>
      <c r="EG74" s="361"/>
      <c r="EH74" s="361"/>
      <c r="EI74" s="361"/>
      <c r="EJ74" s="361"/>
      <c r="EK74" s="361"/>
      <c r="EL74" s="361"/>
      <c r="EM74" s="361"/>
      <c r="EN74" s="361"/>
      <c r="EO74" s="361"/>
      <c r="EP74" s="361"/>
      <c r="EQ74" s="361"/>
      <c r="ER74" s="361"/>
      <c r="ES74" s="361"/>
      <c r="ET74" s="361"/>
      <c r="EU74" s="361"/>
      <c r="EV74" s="361"/>
      <c r="EW74" s="361"/>
      <c r="EX74" s="361"/>
      <c r="EY74" s="361"/>
      <c r="EZ74" s="361"/>
      <c r="FA74" s="361"/>
      <c r="FB74" s="361"/>
      <c r="FC74" s="361"/>
      <c r="FD74" s="361"/>
      <c r="FE74" s="361"/>
      <c r="FF74" s="361"/>
      <c r="FG74" s="361"/>
      <c r="FH74" s="361"/>
      <c r="FI74" s="361"/>
      <c r="FJ74" s="361"/>
      <c r="FK74" s="361"/>
      <c r="FL74" s="361"/>
      <c r="FM74" s="361"/>
      <c r="FN74" s="361"/>
      <c r="FO74" s="361"/>
      <c r="FP74" s="361"/>
      <c r="FQ74" s="361"/>
      <c r="FR74" s="361"/>
      <c r="FS74" s="361"/>
      <c r="FT74" s="361"/>
      <c r="FU74" s="361"/>
      <c r="FV74" s="361"/>
      <c r="FW74" s="361"/>
      <c r="FX74" s="361"/>
      <c r="FY74" s="361"/>
      <c r="FZ74" s="361"/>
      <c r="GA74" s="361"/>
      <c r="GB74" s="361"/>
      <c r="GC74" s="361"/>
      <c r="GD74" s="361"/>
      <c r="GE74" s="361"/>
      <c r="GF74" s="361"/>
      <c r="GG74" s="361"/>
      <c r="GH74" s="361"/>
      <c r="GI74" s="361"/>
      <c r="GJ74" s="361"/>
      <c r="GK74" s="361"/>
      <c r="GL74" s="361"/>
      <c r="GM74" s="361"/>
      <c r="GN74" s="361"/>
      <c r="GO74" s="361"/>
      <c r="GP74" s="361"/>
      <c r="GQ74" s="361"/>
      <c r="GR74" s="361"/>
      <c r="GS74" s="361"/>
      <c r="GT74" s="361"/>
      <c r="GU74" s="361"/>
      <c r="GV74" s="361"/>
      <c r="GW74" s="361"/>
      <c r="GX74" s="361"/>
      <c r="GY74" s="361"/>
      <c r="GZ74" s="361"/>
      <c r="HA74" s="361"/>
      <c r="HB74" s="361"/>
      <c r="HC74" s="361"/>
      <c r="HD74" s="361"/>
      <c r="HE74" s="361"/>
      <c r="HF74" s="361"/>
      <c r="HG74" s="361"/>
      <c r="HH74" s="361"/>
      <c r="HI74" s="361"/>
      <c r="HJ74" s="361"/>
      <c r="HK74" s="361"/>
      <c r="HL74" s="361"/>
      <c r="HM74" s="361"/>
      <c r="HN74" s="361"/>
      <c r="HO74" s="361"/>
      <c r="HP74" s="361"/>
      <c r="HQ74" s="361"/>
      <c r="HR74" s="361"/>
      <c r="HS74" s="361"/>
      <c r="HT74" s="361"/>
      <c r="HU74" s="361"/>
      <c r="HV74" s="361"/>
      <c r="HW74" s="361"/>
      <c r="HX74" s="361"/>
      <c r="HY74" s="361"/>
      <c r="HZ74" s="361"/>
      <c r="IA74" s="361"/>
      <c r="IB74" s="361"/>
      <c r="IC74" s="361"/>
      <c r="ID74" s="361"/>
      <c r="IE74" s="361"/>
      <c r="IF74" s="361"/>
      <c r="IG74" s="361"/>
      <c r="IH74" s="361"/>
      <c r="II74" s="361"/>
      <c r="IJ74" s="361"/>
      <c r="IK74" s="361"/>
      <c r="IL74" s="361"/>
      <c r="IM74" s="361"/>
      <c r="IN74" s="361"/>
      <c r="IO74" s="361"/>
      <c r="IP74" s="361"/>
      <c r="IQ74" s="361"/>
      <c r="IR74" s="361"/>
      <c r="IS74" s="361"/>
      <c r="IT74" s="361"/>
      <c r="IU74" s="361"/>
      <c r="IV74" s="361"/>
      <c r="IW74" s="361"/>
      <c r="IX74" s="361"/>
      <c r="IY74" s="361"/>
      <c r="IZ74" s="361"/>
      <c r="JA74" s="361"/>
      <c r="JB74" s="361"/>
      <c r="JC74" s="361"/>
      <c r="JD74" s="361"/>
      <c r="JE74" s="361"/>
      <c r="JF74" s="361"/>
      <c r="JG74" s="361"/>
      <c r="JH74" s="361"/>
      <c r="JI74" s="361"/>
      <c r="JJ74" s="361"/>
      <c r="JK74" s="361"/>
      <c r="JL74" s="361"/>
      <c r="JM74" s="361"/>
      <c r="JN74" s="361"/>
      <c r="JO74" s="361"/>
      <c r="JP74" s="361"/>
      <c r="JQ74" s="361"/>
      <c r="JR74" s="361"/>
      <c r="JS74" s="361"/>
      <c r="JT74" s="361"/>
      <c r="JU74" s="361"/>
      <c r="JV74" s="361"/>
      <c r="JW74" s="361"/>
      <c r="JX74" s="361"/>
      <c r="JY74" s="361"/>
      <c r="JZ74" s="361"/>
      <c r="KA74" s="361"/>
      <c r="KB74" s="361"/>
      <c r="KC74" s="361"/>
      <c r="KD74" s="361"/>
      <c r="KE74" s="361"/>
      <c r="KF74" s="361"/>
      <c r="KG74" s="361"/>
      <c r="KH74" s="361"/>
      <c r="KI74" s="361"/>
      <c r="KJ74" s="361"/>
      <c r="KK74" s="361"/>
      <c r="KL74" s="361"/>
      <c r="KM74" s="361"/>
      <c r="KN74" s="361"/>
      <c r="KO74" s="361"/>
      <c r="KP74" s="361"/>
      <c r="KQ74" s="361"/>
      <c r="KR74" s="361"/>
      <c r="KS74" s="361"/>
      <c r="KT74" s="361"/>
      <c r="KU74" s="361"/>
      <c r="KV74" s="361"/>
      <c r="KW74" s="361"/>
      <c r="KX74" s="361"/>
      <c r="KY74" s="361"/>
      <c r="KZ74" s="361"/>
      <c r="LA74" s="361"/>
      <c r="LB74" s="361"/>
      <c r="LC74" s="361"/>
      <c r="LD74" s="361"/>
      <c r="LE74" s="361"/>
      <c r="LF74" s="361"/>
      <c r="LG74" s="361"/>
      <c r="LH74" s="361"/>
      <c r="LI74" s="361"/>
      <c r="LJ74" s="361"/>
      <c r="LK74" s="361"/>
      <c r="LL74" s="361"/>
      <c r="LM74" s="361"/>
      <c r="LN74" s="361"/>
      <c r="LO74" s="361"/>
      <c r="LP74" s="361"/>
      <c r="LQ74" s="361"/>
      <c r="LR74" s="361"/>
      <c r="LS74" s="361"/>
      <c r="LT74" s="361"/>
      <c r="LU74" s="361"/>
      <c r="LV74" s="361"/>
      <c r="LW74" s="361"/>
      <c r="LX74" s="361"/>
      <c r="LY74" s="361"/>
      <c r="LZ74" s="361"/>
      <c r="MA74" s="361"/>
      <c r="MB74" s="361"/>
      <c r="MC74" s="361"/>
      <c r="MD74" s="361"/>
      <c r="ME74" s="361"/>
      <c r="MF74" s="361"/>
      <c r="MG74" s="361"/>
      <c r="MH74" s="361"/>
      <c r="MI74" s="361"/>
      <c r="MJ74" s="361"/>
      <c r="MK74" s="361"/>
      <c r="ML74" s="361"/>
      <c r="MM74" s="361"/>
      <c r="MN74" s="361"/>
      <c r="MO74" s="361"/>
      <c r="MP74" s="361"/>
      <c r="MQ74" s="361"/>
      <c r="MR74" s="361"/>
      <c r="MS74" s="361"/>
      <c r="MT74" s="361"/>
      <c r="MU74" s="361"/>
      <c r="MV74" s="361"/>
      <c r="MW74" s="361"/>
      <c r="MX74" s="361"/>
      <c r="MY74" s="361"/>
      <c r="MZ74" s="361"/>
      <c r="NA74" s="361"/>
      <c r="NB74" s="361"/>
      <c r="NC74" s="361"/>
      <c r="ND74" s="361"/>
      <c r="NE74" s="361"/>
      <c r="NF74" s="361"/>
      <c r="NG74" s="361"/>
      <c r="NH74" s="361"/>
      <c r="NI74" s="361"/>
      <c r="NJ74" s="361"/>
      <c r="NK74" s="361"/>
      <c r="NL74" s="361"/>
      <c r="NM74" s="361"/>
      <c r="NN74" s="361"/>
      <c r="NO74" s="361"/>
      <c r="NP74" s="361"/>
      <c r="NQ74" s="361"/>
      <c r="NR74" s="361"/>
      <c r="NS74" s="361"/>
      <c r="NT74" s="361"/>
      <c r="NU74" s="361"/>
      <c r="NV74" s="361"/>
      <c r="NW74" s="361"/>
      <c r="NX74" s="361"/>
      <c r="NY74" s="361"/>
      <c r="NZ74" s="361"/>
      <c r="OA74" s="361"/>
      <c r="OB74" s="361"/>
      <c r="OC74" s="361"/>
      <c r="OD74" s="361"/>
      <c r="OE74" s="361"/>
      <c r="OF74" s="361"/>
      <c r="OG74" s="361"/>
      <c r="OH74" s="361"/>
      <c r="OI74" s="361"/>
      <c r="OJ74" s="361"/>
      <c r="OK74" s="361"/>
      <c r="OL74" s="361"/>
      <c r="OM74" s="361"/>
      <c r="ON74" s="361"/>
      <c r="OO74" s="361"/>
      <c r="OP74" s="361"/>
      <c r="OQ74" s="361"/>
      <c r="OR74" s="361"/>
      <c r="OS74" s="361"/>
      <c r="OT74" s="361"/>
      <c r="OU74" s="361"/>
      <c r="OV74" s="361"/>
      <c r="OW74" s="361"/>
      <c r="OX74" s="361"/>
      <c r="OY74" s="361"/>
      <c r="OZ74" s="361"/>
      <c r="PA74" s="361"/>
      <c r="PB74" s="361"/>
      <c r="PC74" s="361"/>
      <c r="PD74" s="361"/>
      <c r="PE74" s="361"/>
      <c r="PF74" s="361"/>
      <c r="PG74" s="361"/>
      <c r="PH74" s="361"/>
      <c r="PI74" s="361"/>
      <c r="PJ74" s="361"/>
      <c r="PK74" s="361"/>
      <c r="PL74" s="361"/>
      <c r="PM74" s="361"/>
      <c r="PN74" s="361"/>
      <c r="PO74" s="361"/>
      <c r="PP74" s="361"/>
      <c r="PQ74" s="361"/>
      <c r="PR74" s="361"/>
      <c r="PS74" s="361"/>
      <c r="PT74" s="361"/>
      <c r="PU74" s="361"/>
      <c r="PV74" s="361"/>
      <c r="PW74" s="361"/>
      <c r="PX74" s="361"/>
      <c r="PY74" s="361"/>
      <c r="PZ74" s="361"/>
      <c r="QA74" s="361"/>
      <c r="QB74" s="361"/>
      <c r="QC74" s="361"/>
      <c r="QD74" s="361"/>
      <c r="QE74" s="361"/>
      <c r="QF74" s="361"/>
      <c r="QG74" s="361"/>
      <c r="QH74" s="361"/>
      <c r="QI74" s="361"/>
      <c r="QJ74" s="361"/>
      <c r="QK74" s="361"/>
      <c r="QL74" s="361"/>
      <c r="QM74" s="361"/>
      <c r="QN74" s="361"/>
      <c r="QO74" s="361"/>
      <c r="QP74" s="361"/>
      <c r="QQ74" s="361"/>
      <c r="QR74" s="361"/>
      <c r="QS74" s="361"/>
      <c r="QT74" s="361"/>
      <c r="QU74" s="361"/>
      <c r="QV74" s="361"/>
      <c r="QW74" s="361"/>
      <c r="QX74" s="361"/>
      <c r="QY74" s="361"/>
      <c r="QZ74" s="361"/>
      <c r="RA74" s="361"/>
      <c r="RB74" s="361"/>
      <c r="RC74" s="361"/>
      <c r="RD74" s="361"/>
      <c r="RE74" s="361"/>
      <c r="RF74" s="361"/>
      <c r="RG74" s="361"/>
      <c r="RH74" s="361"/>
      <c r="RI74" s="361"/>
      <c r="RJ74" s="361"/>
      <c r="RK74" s="361"/>
      <c r="RL74" s="361"/>
      <c r="RM74" s="361"/>
      <c r="RN74" s="361"/>
      <c r="RO74" s="361"/>
      <c r="RP74" s="361"/>
      <c r="RQ74" s="361"/>
      <c r="RR74" s="361"/>
      <c r="RS74" s="361"/>
      <c r="RT74" s="361"/>
      <c r="RU74" s="361"/>
      <c r="RV74" s="361"/>
      <c r="RW74" s="361"/>
      <c r="RX74" s="361"/>
      <c r="RY74" s="361"/>
      <c r="RZ74" s="361"/>
      <c r="SA74" s="361"/>
      <c r="SB74" s="361"/>
      <c r="SC74" s="361"/>
      <c r="SD74" s="361"/>
      <c r="SE74" s="361"/>
      <c r="SF74" s="361"/>
      <c r="SG74" s="361"/>
      <c r="SH74" s="361"/>
      <c r="SI74" s="361"/>
      <c r="SJ74" s="361"/>
      <c r="SK74" s="361"/>
      <c r="SL74" s="361"/>
      <c r="SM74" s="361"/>
      <c r="SN74" s="361"/>
      <c r="SO74" s="361"/>
      <c r="SP74" s="361"/>
      <c r="SQ74" s="361"/>
      <c r="SR74" s="361"/>
      <c r="SS74" s="361"/>
      <c r="ST74" s="361"/>
      <c r="SU74" s="361"/>
      <c r="SV74" s="361"/>
      <c r="SW74" s="361"/>
      <c r="SX74" s="361"/>
      <c r="SY74" s="361"/>
      <c r="SZ74" s="361"/>
      <c r="TA74" s="361"/>
      <c r="TB74" s="361"/>
      <c r="TC74" s="361"/>
      <c r="TD74" s="361"/>
      <c r="TE74" s="361"/>
      <c r="TF74" s="361"/>
      <c r="TG74" s="361"/>
      <c r="TH74" s="361"/>
      <c r="TI74" s="361"/>
      <c r="TJ74" s="361"/>
      <c r="TK74" s="361"/>
      <c r="TL74" s="361"/>
      <c r="TM74" s="361"/>
      <c r="TN74" s="361"/>
      <c r="TO74" s="361"/>
      <c r="TP74" s="361"/>
      <c r="TQ74" s="361"/>
      <c r="TR74" s="361"/>
      <c r="TS74" s="361"/>
      <c r="TT74" s="361"/>
      <c r="TU74" s="361"/>
      <c r="TV74" s="361"/>
      <c r="TW74" s="361"/>
      <c r="TX74" s="361"/>
      <c r="TY74" s="361"/>
      <c r="TZ74" s="361"/>
      <c r="UA74" s="361"/>
      <c r="UB74" s="361"/>
      <c r="UC74" s="361"/>
      <c r="UD74" s="361"/>
      <c r="UE74" s="361"/>
      <c r="UF74" s="361"/>
      <c r="UG74" s="361"/>
      <c r="UH74" s="361"/>
      <c r="UI74" s="361"/>
      <c r="UJ74" s="361"/>
      <c r="UK74" s="361"/>
      <c r="UL74" s="361"/>
      <c r="UM74" s="361"/>
      <c r="UN74" s="361"/>
      <c r="UO74" s="361"/>
      <c r="UP74" s="361"/>
      <c r="UQ74" s="361"/>
      <c r="UR74" s="361"/>
      <c r="US74" s="361"/>
      <c r="UT74" s="361"/>
      <c r="UU74" s="361"/>
      <c r="UV74" s="361"/>
      <c r="UW74" s="361"/>
      <c r="UX74" s="361"/>
      <c r="UY74" s="361"/>
      <c r="UZ74" s="361"/>
      <c r="VA74" s="361"/>
      <c r="VB74" s="361"/>
      <c r="VC74" s="361"/>
      <c r="VD74" s="361"/>
      <c r="VE74" s="361"/>
      <c r="VF74" s="361"/>
      <c r="VG74" s="361"/>
      <c r="VH74" s="361"/>
      <c r="VI74" s="361"/>
      <c r="VJ74" s="361"/>
      <c r="VK74" s="361"/>
      <c r="VL74" s="361"/>
      <c r="VM74" s="361"/>
      <c r="VN74" s="361"/>
      <c r="VO74" s="361"/>
      <c r="VP74" s="361"/>
      <c r="VQ74" s="361"/>
      <c r="VR74" s="361"/>
      <c r="VS74" s="361"/>
      <c r="VT74" s="361"/>
      <c r="VU74" s="361"/>
      <c r="VV74" s="361"/>
      <c r="VW74" s="361"/>
      <c r="VX74" s="361"/>
      <c r="VY74" s="361"/>
      <c r="VZ74" s="361"/>
      <c r="WA74" s="361"/>
      <c r="WB74" s="361"/>
      <c r="WC74" s="361"/>
      <c r="WD74" s="361"/>
      <c r="WE74" s="361"/>
      <c r="WF74" s="361"/>
      <c r="WG74" s="361"/>
      <c r="WH74" s="361"/>
      <c r="WI74" s="361"/>
      <c r="WJ74" s="361"/>
      <c r="WK74" s="361"/>
      <c r="WL74" s="361"/>
      <c r="WM74" s="361"/>
      <c r="WN74" s="361"/>
      <c r="WO74" s="361"/>
      <c r="WP74" s="361"/>
      <c r="WQ74" s="361"/>
      <c r="WR74" s="361"/>
      <c r="WS74" s="361"/>
      <c r="WT74" s="361"/>
      <c r="WU74" s="361"/>
      <c r="WV74" s="361"/>
      <c r="WW74" s="361"/>
      <c r="WX74" s="361"/>
      <c r="WY74" s="361"/>
      <c r="WZ74" s="361"/>
      <c r="XA74" s="361"/>
      <c r="XB74" s="361"/>
      <c r="XC74" s="361"/>
      <c r="XD74" s="361"/>
      <c r="XE74" s="361"/>
      <c r="XF74" s="361"/>
      <c r="XG74" s="361"/>
      <c r="XH74" s="361"/>
      <c r="XI74" s="361"/>
      <c r="XJ74" s="361"/>
      <c r="XK74" s="361"/>
      <c r="XL74" s="361"/>
      <c r="XM74" s="361"/>
      <c r="XN74" s="361"/>
      <c r="XO74" s="361"/>
      <c r="XP74" s="361"/>
      <c r="XQ74" s="361"/>
      <c r="XR74" s="361"/>
      <c r="XS74" s="361"/>
      <c r="XT74" s="361"/>
      <c r="XU74" s="361"/>
      <c r="XV74" s="361"/>
      <c r="XW74" s="361"/>
      <c r="XX74" s="361"/>
      <c r="XY74" s="361"/>
      <c r="XZ74" s="361"/>
      <c r="YA74" s="361"/>
      <c r="YB74" s="361"/>
      <c r="YC74" s="361"/>
      <c r="YD74" s="361"/>
      <c r="YE74" s="361"/>
      <c r="YF74" s="361"/>
      <c r="YG74" s="361"/>
      <c r="YH74" s="361"/>
      <c r="YI74" s="361"/>
      <c r="YJ74" s="361"/>
      <c r="YK74" s="361"/>
      <c r="YL74" s="361"/>
      <c r="YM74" s="361"/>
      <c r="YN74" s="361"/>
      <c r="YO74" s="361"/>
      <c r="YP74" s="361"/>
      <c r="YQ74" s="361"/>
      <c r="YR74" s="361"/>
      <c r="YS74" s="361"/>
      <c r="YT74" s="361"/>
      <c r="YU74" s="361"/>
      <c r="YV74" s="361"/>
      <c r="YW74" s="361"/>
      <c r="YX74" s="361"/>
      <c r="YY74" s="361"/>
      <c r="YZ74" s="361"/>
      <c r="ZA74" s="361"/>
      <c r="ZB74" s="361"/>
      <c r="ZC74" s="361"/>
      <c r="ZD74" s="361"/>
      <c r="ZE74" s="361"/>
      <c r="ZF74" s="361"/>
      <c r="ZG74" s="361"/>
      <c r="ZH74" s="361"/>
      <c r="ZI74" s="361"/>
      <c r="ZJ74" s="361"/>
      <c r="ZK74" s="361"/>
      <c r="ZL74" s="361"/>
      <c r="ZM74" s="361"/>
      <c r="ZN74" s="361"/>
      <c r="ZO74" s="361"/>
      <c r="ZP74" s="361"/>
      <c r="ZQ74" s="361"/>
      <c r="ZR74" s="361"/>
      <c r="ZS74" s="361"/>
      <c r="ZT74" s="361"/>
      <c r="ZU74" s="361"/>
      <c r="ZV74" s="361"/>
      <c r="ZW74" s="361"/>
      <c r="ZX74" s="361"/>
      <c r="ZY74" s="361"/>
      <c r="ZZ74" s="361"/>
      <c r="AAA74" s="361"/>
      <c r="AAB74" s="361"/>
      <c r="AAC74" s="361"/>
      <c r="AAD74" s="361"/>
      <c r="AAE74" s="361"/>
      <c r="AAF74" s="361"/>
      <c r="AAG74" s="361"/>
      <c r="AAH74" s="361"/>
      <c r="AAI74" s="361"/>
      <c r="AAJ74" s="361"/>
      <c r="AAK74" s="361"/>
      <c r="AAL74" s="361"/>
      <c r="AAM74" s="361"/>
      <c r="AAN74" s="361"/>
      <c r="AAO74" s="361"/>
      <c r="AAP74" s="361"/>
      <c r="AAQ74" s="361"/>
      <c r="AAR74" s="361"/>
      <c r="AAS74" s="361"/>
      <c r="AAT74" s="361"/>
      <c r="AAU74" s="361"/>
      <c r="AAV74" s="361"/>
      <c r="AAW74" s="361"/>
      <c r="AAX74" s="361"/>
      <c r="AAY74" s="361"/>
      <c r="AAZ74" s="361"/>
      <c r="ABA74" s="361"/>
      <c r="ABB74" s="361"/>
      <c r="ABC74" s="361"/>
      <c r="ABD74" s="361"/>
      <c r="ABE74" s="361"/>
      <c r="ABF74" s="361"/>
      <c r="ABG74" s="361"/>
      <c r="ABH74" s="361"/>
      <c r="ABI74" s="361"/>
      <c r="ABJ74" s="361"/>
      <c r="ABK74" s="361"/>
      <c r="ABL74" s="361"/>
      <c r="ABM74" s="361"/>
      <c r="ABN74" s="361"/>
      <c r="ABO74" s="361"/>
      <c r="ABP74" s="361"/>
      <c r="ABQ74" s="361"/>
      <c r="ABR74" s="361"/>
      <c r="ABS74" s="361"/>
      <c r="ABT74" s="361"/>
      <c r="ABU74" s="361"/>
      <c r="ABV74" s="361"/>
      <c r="ABW74" s="361"/>
      <c r="ABX74" s="361"/>
      <c r="ABY74" s="361"/>
      <c r="ABZ74" s="361"/>
      <c r="ACA74" s="361"/>
      <c r="ACB74" s="361"/>
      <c r="ACC74" s="361"/>
      <c r="ACD74" s="361"/>
      <c r="ACE74" s="361"/>
      <c r="ACF74" s="361"/>
      <c r="ACG74" s="361"/>
      <c r="ACH74" s="361"/>
      <c r="ACI74" s="361"/>
      <c r="ACJ74" s="361"/>
      <c r="ACK74" s="361"/>
      <c r="ACL74" s="361"/>
      <c r="ACM74" s="361"/>
      <c r="ACN74" s="361"/>
      <c r="ACO74" s="361"/>
      <c r="ACP74" s="361"/>
      <c r="ACQ74" s="361"/>
      <c r="ACR74" s="361"/>
      <c r="ACS74" s="361"/>
      <c r="ACT74" s="361"/>
      <c r="ACU74" s="361"/>
      <c r="ACV74" s="361"/>
      <c r="ACW74" s="361"/>
      <c r="ACX74" s="361"/>
      <c r="ACY74" s="361"/>
      <c r="ACZ74" s="361"/>
      <c r="ADA74" s="361"/>
      <c r="ADB74" s="361"/>
      <c r="ADC74" s="361"/>
      <c r="ADD74" s="361"/>
      <c r="ADE74" s="361"/>
      <c r="ADF74" s="361"/>
      <c r="ADG74" s="361"/>
      <c r="ADH74" s="361"/>
      <c r="ADI74" s="361"/>
      <c r="ADJ74" s="361"/>
      <c r="ADK74" s="361"/>
      <c r="ADL74" s="361"/>
      <c r="ADM74" s="361"/>
      <c r="ADN74" s="361"/>
      <c r="ADO74" s="361"/>
      <c r="ADP74" s="361"/>
      <c r="ADQ74" s="361"/>
      <c r="ADR74" s="361"/>
      <c r="ADS74" s="361"/>
      <c r="ADT74" s="361"/>
      <c r="ADU74" s="361"/>
      <c r="ADV74" s="361"/>
      <c r="ADW74" s="361"/>
      <c r="ADX74" s="361"/>
      <c r="ADY74" s="361"/>
      <c r="ADZ74" s="361"/>
      <c r="AEA74" s="361"/>
      <c r="AEB74" s="361"/>
      <c r="AEC74" s="361"/>
      <c r="AED74" s="361"/>
      <c r="AEE74" s="361"/>
      <c r="AEF74" s="361"/>
      <c r="AEG74" s="361"/>
      <c r="AEH74" s="361"/>
      <c r="AEI74" s="361"/>
      <c r="AEJ74" s="361"/>
      <c r="AEK74" s="361"/>
      <c r="AEL74" s="361"/>
      <c r="AEM74" s="361"/>
      <c r="AEN74" s="361"/>
      <c r="AEO74" s="361"/>
      <c r="AEP74" s="361"/>
      <c r="AEQ74" s="361"/>
      <c r="AER74" s="361"/>
      <c r="AES74" s="361"/>
      <c r="AET74" s="361"/>
      <c r="AEU74" s="361"/>
      <c r="AEV74" s="361"/>
      <c r="AEW74" s="361"/>
      <c r="AEX74" s="361"/>
      <c r="AEY74" s="361"/>
      <c r="AEZ74" s="361"/>
      <c r="AFA74" s="361"/>
      <c r="AFB74" s="361"/>
      <c r="AFC74" s="361"/>
      <c r="AFD74" s="361"/>
      <c r="AFE74" s="361"/>
      <c r="AFF74" s="361"/>
      <c r="AFG74" s="361"/>
      <c r="AFH74" s="361"/>
      <c r="AFI74" s="361"/>
      <c r="AFJ74" s="361"/>
      <c r="AFK74" s="361"/>
      <c r="AFL74" s="361"/>
      <c r="AFM74" s="361"/>
      <c r="AFN74" s="361"/>
      <c r="AFO74" s="361"/>
      <c r="AFP74" s="361"/>
      <c r="AFQ74" s="361"/>
      <c r="AFR74" s="361"/>
      <c r="AFS74" s="361"/>
      <c r="AFT74" s="361"/>
      <c r="AFU74" s="361"/>
      <c r="AFV74" s="361"/>
      <c r="AFW74" s="361"/>
      <c r="AFX74" s="361"/>
      <c r="AFY74" s="361"/>
      <c r="AFZ74" s="361"/>
      <c r="AGA74" s="361"/>
      <c r="AGB74" s="361"/>
      <c r="AGC74" s="361"/>
      <c r="AGD74" s="361"/>
      <c r="AGE74" s="361"/>
      <c r="AGF74" s="361"/>
      <c r="AGG74" s="361"/>
      <c r="AGH74" s="361"/>
      <c r="AGI74" s="361"/>
      <c r="AGJ74" s="361"/>
      <c r="AGK74" s="361"/>
      <c r="AGL74" s="361"/>
      <c r="AGM74" s="361"/>
      <c r="AGN74" s="361"/>
      <c r="AGO74" s="361"/>
      <c r="AGP74" s="361"/>
      <c r="AGQ74" s="361"/>
      <c r="AGR74" s="361"/>
      <c r="AGS74" s="361"/>
      <c r="AGT74" s="361"/>
      <c r="AGU74" s="361"/>
      <c r="AGV74" s="361"/>
      <c r="AGW74" s="361"/>
      <c r="AGX74" s="361"/>
      <c r="AGY74" s="361"/>
      <c r="AGZ74" s="361"/>
      <c r="AHA74" s="361"/>
      <c r="AHB74" s="361"/>
      <c r="AHC74" s="361"/>
      <c r="AHD74" s="361"/>
      <c r="AHE74" s="361"/>
      <c r="AHF74" s="361"/>
      <c r="AHG74" s="361"/>
      <c r="AHH74" s="361"/>
      <c r="AHI74" s="361"/>
      <c r="AHJ74" s="361"/>
      <c r="AHK74" s="361"/>
      <c r="AHL74" s="361"/>
      <c r="AHM74" s="361"/>
      <c r="AHN74" s="361"/>
      <c r="AHO74" s="361"/>
      <c r="AHP74" s="361"/>
      <c r="AHQ74" s="361"/>
      <c r="AHR74" s="361"/>
      <c r="AHS74" s="361"/>
      <c r="AHT74" s="361"/>
      <c r="AHU74" s="361"/>
      <c r="AHV74" s="361"/>
      <c r="AHW74" s="361"/>
      <c r="AHX74" s="361"/>
      <c r="AHY74" s="361"/>
      <c r="AHZ74" s="361"/>
      <c r="AIA74" s="361"/>
      <c r="AIB74" s="361"/>
      <c r="AIC74" s="361"/>
      <c r="AID74" s="361"/>
      <c r="AIE74" s="361"/>
      <c r="AIF74" s="361"/>
      <c r="AIG74" s="361"/>
      <c r="AIH74" s="361"/>
      <c r="AII74" s="361"/>
      <c r="AIJ74" s="361"/>
      <c r="AIK74" s="361"/>
      <c r="AIL74" s="361"/>
      <c r="AIM74" s="361"/>
      <c r="AIN74" s="361"/>
      <c r="AIO74" s="361"/>
      <c r="AIP74" s="361"/>
      <c r="AIQ74" s="361"/>
      <c r="AIR74" s="361"/>
      <c r="AIS74" s="361"/>
      <c r="AIT74" s="361"/>
      <c r="AIU74" s="361"/>
      <c r="AIV74" s="361"/>
      <c r="AIW74" s="361"/>
      <c r="AIX74" s="361"/>
      <c r="AIY74" s="361"/>
      <c r="AIZ74" s="361"/>
      <c r="AJA74" s="361"/>
      <c r="AJB74" s="361"/>
      <c r="AJC74" s="361"/>
      <c r="AJD74" s="361"/>
      <c r="AJE74" s="361"/>
      <c r="AJF74" s="361"/>
      <c r="AJG74" s="361"/>
      <c r="AJH74" s="361"/>
      <c r="AJI74" s="361"/>
      <c r="AJJ74" s="361"/>
      <c r="AJK74" s="361"/>
      <c r="AJL74" s="361"/>
      <c r="AJM74" s="361"/>
      <c r="AJN74" s="361"/>
      <c r="AJO74" s="361"/>
      <c r="AJP74" s="361"/>
      <c r="AJQ74" s="361"/>
      <c r="AJR74" s="361"/>
      <c r="AJS74" s="361"/>
      <c r="AJT74" s="361"/>
      <c r="AJU74" s="361"/>
      <c r="AJV74" s="361"/>
      <c r="AJW74" s="361"/>
      <c r="AJX74" s="361"/>
      <c r="AJY74" s="361"/>
      <c r="AJZ74" s="361"/>
      <c r="AKA74" s="361"/>
      <c r="AKB74" s="361"/>
      <c r="AKC74" s="361"/>
      <c r="AKD74" s="361"/>
      <c r="AKE74" s="361"/>
      <c r="AKF74" s="361"/>
      <c r="AKG74" s="361"/>
      <c r="AKH74" s="361"/>
      <c r="AKI74" s="361"/>
      <c r="AKJ74" s="361"/>
      <c r="AKK74" s="361"/>
      <c r="AKL74" s="361"/>
      <c r="AKM74" s="361"/>
      <c r="AKN74" s="361"/>
      <c r="AKO74" s="361"/>
      <c r="AKP74" s="361"/>
      <c r="AKQ74" s="361"/>
      <c r="AKR74" s="361"/>
      <c r="AKS74" s="361"/>
      <c r="AKT74" s="361"/>
      <c r="AKU74" s="361"/>
      <c r="AKV74" s="361"/>
      <c r="AKW74" s="361"/>
      <c r="AKX74" s="361"/>
      <c r="AKY74" s="361"/>
      <c r="AKZ74" s="361"/>
      <c r="ALA74" s="361"/>
      <c r="ALB74" s="361"/>
      <c r="ALC74" s="361"/>
      <c r="ALD74" s="361"/>
      <c r="ALE74" s="361"/>
      <c r="ALF74" s="361"/>
      <c r="ALG74" s="361"/>
      <c r="ALH74" s="361"/>
      <c r="ALI74" s="361"/>
      <c r="ALJ74" s="361"/>
      <c r="ALK74" s="361"/>
      <c r="ALL74" s="361"/>
      <c r="ALM74" s="361"/>
      <c r="ALN74" s="361"/>
      <c r="ALO74" s="361"/>
      <c r="ALP74" s="361"/>
      <c r="ALQ74" s="361"/>
      <c r="ALR74" s="361"/>
      <c r="ALS74" s="361"/>
      <c r="ALT74" s="361"/>
      <c r="ALU74" s="361"/>
      <c r="ALV74" s="361"/>
      <c r="ALW74" s="361"/>
      <c r="ALX74" s="361"/>
      <c r="ALY74" s="361"/>
      <c r="ALZ74" s="361"/>
      <c r="AMA74" s="361"/>
      <c r="AMB74" s="361"/>
      <c r="AMC74" s="361"/>
      <c r="AMD74" s="361"/>
      <c r="AME74" s="361"/>
      <c r="AMF74" s="361"/>
      <c r="AMG74" s="361"/>
      <c r="AMH74" s="361"/>
      <c r="AMI74" s="361"/>
      <c r="AMJ74" s="361"/>
      <c r="AMK74" s="361"/>
      <c r="AML74" s="361"/>
      <c r="AMM74" s="361"/>
      <c r="AMN74" s="361"/>
      <c r="AMO74" s="361"/>
      <c r="AMP74" s="361"/>
      <c r="AMQ74" s="361"/>
      <c r="AMR74" s="361"/>
      <c r="AMS74" s="361"/>
      <c r="AMT74" s="361"/>
      <c r="AMU74" s="361"/>
      <c r="AMV74" s="361"/>
      <c r="AMW74" s="361"/>
      <c r="AMX74" s="361"/>
      <c r="AMY74" s="361"/>
      <c r="AMZ74" s="361"/>
      <c r="ANA74" s="361"/>
      <c r="ANB74" s="361"/>
      <c r="ANC74" s="361"/>
      <c r="AND74" s="361"/>
      <c r="ANE74" s="361"/>
      <c r="ANF74" s="361"/>
      <c r="ANG74" s="361"/>
      <c r="ANH74" s="361"/>
      <c r="ANI74" s="361"/>
      <c r="ANJ74" s="361"/>
      <c r="ANK74" s="361"/>
      <c r="ANL74" s="361"/>
      <c r="ANM74" s="361"/>
      <c r="ANN74" s="361"/>
      <c r="ANO74" s="361"/>
      <c r="ANP74" s="361"/>
      <c r="ANQ74" s="361"/>
      <c r="ANR74" s="361"/>
      <c r="ANS74" s="361"/>
      <c r="ANT74" s="361"/>
      <c r="ANU74" s="361"/>
      <c r="ANV74" s="361"/>
      <c r="ANW74" s="361"/>
      <c r="ANX74" s="361"/>
      <c r="ANY74" s="361"/>
      <c r="ANZ74" s="361"/>
      <c r="AOA74" s="361"/>
      <c r="AOB74" s="361"/>
      <c r="AOC74" s="361"/>
      <c r="AOD74" s="361"/>
      <c r="AOE74" s="361"/>
      <c r="AOF74" s="361"/>
      <c r="AOG74" s="361"/>
      <c r="AOH74" s="361"/>
      <c r="AOI74" s="361"/>
      <c r="AOJ74" s="361"/>
      <c r="AOK74" s="361"/>
      <c r="AOL74" s="361"/>
      <c r="AOM74" s="361"/>
      <c r="AON74" s="361"/>
      <c r="AOO74" s="361"/>
      <c r="AOP74" s="361"/>
      <c r="AOQ74" s="361"/>
      <c r="AOR74" s="361"/>
      <c r="AOS74" s="361"/>
      <c r="AOT74" s="361"/>
      <c r="AOU74" s="361"/>
      <c r="AOV74" s="361"/>
      <c r="AOW74" s="361"/>
      <c r="AOX74" s="361"/>
      <c r="AOY74" s="361"/>
      <c r="AOZ74" s="361"/>
      <c r="APA74" s="361"/>
      <c r="APB74" s="361"/>
      <c r="APC74" s="361"/>
      <c r="APD74" s="361"/>
      <c r="APE74" s="361"/>
      <c r="APF74" s="361"/>
      <c r="APG74" s="361"/>
      <c r="APH74" s="361"/>
      <c r="API74" s="361"/>
      <c r="APJ74" s="361"/>
      <c r="APK74" s="361"/>
      <c r="APL74" s="361"/>
      <c r="APM74" s="361"/>
      <c r="APN74" s="361"/>
      <c r="APO74" s="361"/>
      <c r="APP74" s="361"/>
      <c r="APQ74" s="361"/>
      <c r="APR74" s="361"/>
      <c r="APS74" s="361"/>
      <c r="APT74" s="361"/>
      <c r="APU74" s="361"/>
      <c r="APV74" s="361"/>
      <c r="APW74" s="361"/>
      <c r="APX74" s="361"/>
      <c r="APY74" s="361"/>
      <c r="APZ74" s="361"/>
      <c r="AQA74" s="361"/>
      <c r="AQB74" s="361"/>
      <c r="AQC74" s="361"/>
      <c r="AQD74" s="361"/>
      <c r="AQE74" s="361"/>
      <c r="AQF74" s="361"/>
      <c r="AQG74" s="361"/>
      <c r="AQH74" s="361"/>
      <c r="AQI74" s="361"/>
      <c r="AQJ74" s="361"/>
      <c r="AQK74" s="361"/>
      <c r="AQL74" s="361"/>
      <c r="AQM74" s="361"/>
      <c r="AQN74" s="361"/>
      <c r="AQO74" s="361"/>
      <c r="AQP74" s="361"/>
      <c r="AQQ74" s="361"/>
      <c r="AQR74" s="361"/>
      <c r="AQS74" s="361"/>
      <c r="AQT74" s="361"/>
      <c r="AQU74" s="361"/>
      <c r="AQV74" s="361"/>
      <c r="AQW74" s="361"/>
      <c r="AQX74" s="361"/>
      <c r="AQY74" s="361"/>
      <c r="AQZ74" s="361"/>
      <c r="ARA74" s="361"/>
      <c r="ARB74" s="361"/>
      <c r="ARC74" s="361"/>
      <c r="ARD74" s="361"/>
      <c r="ARE74" s="361"/>
      <c r="ARF74" s="361"/>
      <c r="ARG74" s="361"/>
      <c r="ARH74" s="361"/>
      <c r="ARI74" s="361"/>
      <c r="ARJ74" s="361"/>
      <c r="ARK74" s="361"/>
      <c r="ARL74" s="361"/>
      <c r="ARM74" s="361"/>
      <c r="ARN74" s="361"/>
      <c r="ARO74" s="361"/>
      <c r="ARP74" s="361"/>
      <c r="ARQ74" s="361"/>
      <c r="ARR74" s="361"/>
      <c r="ARS74" s="361"/>
      <c r="ART74" s="361"/>
      <c r="ARU74" s="361"/>
      <c r="ARV74" s="361"/>
      <c r="ARW74" s="361"/>
      <c r="ARX74" s="361"/>
      <c r="ARY74" s="361"/>
      <c r="ARZ74" s="361"/>
      <c r="ASA74" s="361"/>
      <c r="ASB74" s="361"/>
      <c r="ASC74" s="361"/>
      <c r="ASD74" s="361"/>
      <c r="ASE74" s="361"/>
      <c r="ASF74" s="361"/>
      <c r="ASG74" s="361"/>
      <c r="ASH74" s="361"/>
      <c r="ASI74" s="361"/>
      <c r="ASJ74" s="361"/>
      <c r="ASK74" s="361"/>
      <c r="ASL74" s="361"/>
      <c r="ASM74" s="361"/>
      <c r="ASN74" s="361"/>
      <c r="ASO74" s="361"/>
      <c r="ASP74" s="361"/>
      <c r="ASQ74" s="361"/>
      <c r="ASR74" s="361"/>
      <c r="ASS74" s="361"/>
      <c r="AST74" s="361"/>
      <c r="ASU74" s="361"/>
      <c r="ASV74" s="361"/>
      <c r="ASW74" s="361"/>
      <c r="ASX74" s="361"/>
      <c r="ASY74" s="361"/>
      <c r="ASZ74" s="361"/>
      <c r="ATA74" s="361"/>
      <c r="ATB74" s="361"/>
      <c r="ATC74" s="361"/>
      <c r="ATD74" s="361"/>
      <c r="ATE74" s="361"/>
      <c r="ATF74" s="361"/>
      <c r="ATG74" s="361"/>
      <c r="ATH74" s="361"/>
      <c r="ATI74" s="361"/>
      <c r="ATJ74" s="361"/>
      <c r="ATK74" s="361"/>
      <c r="ATL74" s="361"/>
      <c r="ATM74" s="361"/>
      <c r="ATN74" s="361"/>
      <c r="ATO74" s="361"/>
      <c r="ATP74" s="361"/>
      <c r="ATQ74" s="361"/>
      <c r="ATR74" s="361"/>
      <c r="ATS74" s="361"/>
      <c r="ATT74" s="361"/>
      <c r="ATU74" s="361"/>
      <c r="ATV74" s="361"/>
      <c r="ATW74" s="361"/>
      <c r="ATX74" s="361"/>
      <c r="ATY74" s="361"/>
      <c r="ATZ74" s="361"/>
      <c r="AUA74" s="361"/>
      <c r="AUB74" s="361"/>
      <c r="AUC74" s="361"/>
      <c r="AUD74" s="361"/>
      <c r="AUE74" s="361"/>
      <c r="AUF74" s="361"/>
      <c r="AUG74" s="361"/>
      <c r="AUH74" s="361"/>
      <c r="AUI74" s="361"/>
      <c r="AUJ74" s="361"/>
      <c r="AUK74" s="361"/>
      <c r="AUL74" s="361"/>
      <c r="AUM74" s="361"/>
      <c r="AUN74" s="361"/>
      <c r="AUO74" s="361"/>
      <c r="AUP74" s="361"/>
      <c r="AUQ74" s="361"/>
      <c r="AUR74" s="361"/>
      <c r="AUS74" s="361"/>
      <c r="AUT74" s="361"/>
      <c r="AUU74" s="361"/>
      <c r="AUV74" s="361"/>
      <c r="AUW74" s="361"/>
      <c r="AUX74" s="361"/>
      <c r="AUY74" s="361"/>
      <c r="AUZ74" s="361"/>
      <c r="AVA74" s="361"/>
      <c r="AVB74" s="361"/>
      <c r="AVC74" s="361"/>
      <c r="AVD74" s="361"/>
      <c r="AVE74" s="361"/>
      <c r="AVF74" s="361"/>
      <c r="AVG74" s="361"/>
      <c r="AVH74" s="361"/>
      <c r="AVI74" s="361"/>
      <c r="AVJ74" s="361"/>
      <c r="AVK74" s="361"/>
      <c r="AVL74" s="361"/>
      <c r="AVM74" s="361"/>
      <c r="AVN74" s="361"/>
      <c r="AVO74" s="361"/>
      <c r="AVP74" s="361"/>
      <c r="AVQ74" s="361"/>
      <c r="AVR74" s="361"/>
      <c r="AVS74" s="361"/>
      <c r="AVT74" s="361"/>
      <c r="AVU74" s="361"/>
      <c r="AVV74" s="361"/>
      <c r="AVW74" s="361"/>
      <c r="AVX74" s="361"/>
      <c r="AVY74" s="361"/>
      <c r="AVZ74" s="361"/>
      <c r="AWA74" s="361"/>
      <c r="AWB74" s="361"/>
      <c r="AWC74" s="361"/>
      <c r="AWD74" s="361"/>
      <c r="AWE74" s="361"/>
      <c r="AWF74" s="361"/>
      <c r="AWG74" s="361"/>
      <c r="AWH74" s="361"/>
      <c r="AWI74" s="361"/>
      <c r="AWJ74" s="361"/>
      <c r="AWK74" s="361"/>
      <c r="AWL74" s="361"/>
      <c r="AWM74" s="361"/>
      <c r="AWN74" s="361"/>
      <c r="AWO74" s="361"/>
      <c r="AWP74" s="361"/>
      <c r="AWQ74" s="361"/>
      <c r="AWR74" s="361"/>
      <c r="AWS74" s="361"/>
      <c r="AWT74" s="361"/>
      <c r="AWU74" s="361"/>
      <c r="AWV74" s="361"/>
      <c r="AWW74" s="361"/>
      <c r="AWX74" s="361"/>
      <c r="AWY74" s="361"/>
      <c r="AWZ74" s="361"/>
      <c r="AXA74" s="361"/>
      <c r="AXB74" s="361"/>
      <c r="AXC74" s="361"/>
      <c r="AXD74" s="361"/>
      <c r="AXE74" s="361"/>
      <c r="AXF74" s="361"/>
      <c r="AXG74" s="361"/>
      <c r="AXH74" s="361"/>
      <c r="AXI74" s="361"/>
      <c r="AXJ74" s="361"/>
      <c r="AXK74" s="361"/>
      <c r="AXL74" s="361"/>
      <c r="AXM74" s="361"/>
      <c r="AXN74" s="361"/>
      <c r="AXO74" s="361"/>
      <c r="AXP74" s="361"/>
      <c r="AXQ74" s="361"/>
      <c r="AXR74" s="361"/>
      <c r="AXS74" s="361"/>
      <c r="AXT74" s="361"/>
      <c r="AXU74" s="361"/>
      <c r="AXV74" s="361"/>
      <c r="AXW74" s="361"/>
      <c r="AXX74" s="361"/>
      <c r="AXY74" s="361"/>
      <c r="AXZ74" s="361"/>
      <c r="AYA74" s="361"/>
      <c r="AYB74" s="361"/>
      <c r="AYC74" s="361"/>
      <c r="AYD74" s="361"/>
      <c r="AYE74" s="361"/>
      <c r="AYF74" s="361"/>
      <c r="AYG74" s="361"/>
      <c r="AYH74" s="361"/>
      <c r="AYI74" s="361"/>
      <c r="AYJ74" s="361"/>
      <c r="AYK74" s="361"/>
      <c r="AYL74" s="361"/>
      <c r="AYM74" s="361"/>
      <c r="AYN74" s="361"/>
      <c r="AYO74" s="361"/>
      <c r="AYP74" s="361"/>
      <c r="AYQ74" s="361"/>
      <c r="AYR74" s="361"/>
      <c r="AYS74" s="361"/>
      <c r="AYT74" s="361"/>
      <c r="AYU74" s="361"/>
      <c r="AYV74" s="361"/>
      <c r="AYW74" s="361"/>
      <c r="AYX74" s="361"/>
      <c r="AYY74" s="361"/>
      <c r="AYZ74" s="361"/>
      <c r="AZA74" s="361"/>
      <c r="AZB74" s="361"/>
      <c r="AZC74" s="361"/>
      <c r="AZD74" s="361"/>
      <c r="AZE74" s="361"/>
      <c r="AZF74" s="361"/>
      <c r="AZG74" s="361"/>
      <c r="AZH74" s="361"/>
      <c r="AZI74" s="361"/>
      <c r="AZJ74" s="361"/>
      <c r="AZK74" s="361"/>
      <c r="AZL74" s="361"/>
      <c r="AZM74" s="361"/>
      <c r="AZN74" s="361"/>
      <c r="AZO74" s="361"/>
      <c r="AZP74" s="361"/>
      <c r="AZQ74" s="361"/>
      <c r="AZR74" s="361"/>
      <c r="AZS74" s="361"/>
      <c r="AZT74" s="361"/>
      <c r="AZU74" s="361"/>
      <c r="AZV74" s="361"/>
      <c r="AZW74" s="361"/>
      <c r="AZX74" s="361"/>
      <c r="AZY74" s="361"/>
      <c r="AZZ74" s="361"/>
      <c r="BAA74" s="361"/>
      <c r="BAB74" s="361"/>
      <c r="BAC74" s="361"/>
      <c r="BAD74" s="361"/>
      <c r="BAE74" s="361"/>
      <c r="BAF74" s="361"/>
      <c r="BAG74" s="361"/>
      <c r="BAH74" s="361"/>
      <c r="BAI74" s="361"/>
      <c r="BAJ74" s="361"/>
      <c r="BAK74" s="361"/>
      <c r="BAL74" s="361"/>
      <c r="BAM74" s="361"/>
      <c r="BAN74" s="361"/>
      <c r="BAO74" s="361"/>
      <c r="BAP74" s="361"/>
      <c r="BAQ74" s="361"/>
      <c r="BAR74" s="361"/>
      <c r="BAS74" s="361"/>
      <c r="BAT74" s="361"/>
      <c r="BAU74" s="361"/>
      <c r="BAV74" s="361"/>
      <c r="BAW74" s="361"/>
      <c r="BAX74" s="361"/>
      <c r="BAY74" s="361"/>
      <c r="BAZ74" s="361"/>
      <c r="BBA74" s="361"/>
      <c r="BBB74" s="361"/>
      <c r="BBC74" s="361"/>
      <c r="BBD74" s="361"/>
      <c r="BBE74" s="361"/>
      <c r="BBF74" s="361"/>
      <c r="BBG74" s="361"/>
      <c r="BBH74" s="361"/>
      <c r="BBI74" s="361"/>
      <c r="BBJ74" s="361"/>
      <c r="BBK74" s="361"/>
      <c r="BBL74" s="361"/>
      <c r="BBM74" s="361"/>
      <c r="BBN74" s="361"/>
      <c r="BBO74" s="361"/>
      <c r="BBP74" s="361"/>
      <c r="BBQ74" s="361"/>
      <c r="BBR74" s="361"/>
      <c r="BBS74" s="361"/>
      <c r="BBT74" s="361"/>
      <c r="BBU74" s="361"/>
      <c r="BBV74" s="361"/>
      <c r="BBW74" s="361"/>
      <c r="BBX74" s="361"/>
      <c r="BBY74" s="361"/>
      <c r="BBZ74" s="361"/>
      <c r="BCA74" s="361"/>
      <c r="BCB74" s="361"/>
      <c r="BCC74" s="361"/>
      <c r="BCD74" s="361"/>
      <c r="BCE74" s="361"/>
      <c r="BCF74" s="361"/>
      <c r="BCG74" s="361"/>
      <c r="BCH74" s="361"/>
      <c r="BCI74" s="361"/>
      <c r="BCJ74" s="361"/>
      <c r="BCK74" s="361"/>
      <c r="BCL74" s="361"/>
      <c r="BCM74" s="361"/>
      <c r="BCN74" s="361"/>
      <c r="BCO74" s="361"/>
      <c r="BCP74" s="361"/>
      <c r="BCQ74" s="361"/>
      <c r="BCR74" s="361"/>
      <c r="BCS74" s="361"/>
      <c r="BCT74" s="361"/>
      <c r="BCU74" s="361"/>
      <c r="BCV74" s="361"/>
      <c r="BCW74" s="361"/>
      <c r="BCX74" s="361"/>
      <c r="BCY74" s="361"/>
      <c r="BCZ74" s="361"/>
      <c r="BDA74" s="361"/>
      <c r="BDB74" s="361"/>
      <c r="BDC74" s="361"/>
      <c r="BDD74" s="361"/>
      <c r="BDE74" s="361"/>
      <c r="BDF74" s="361"/>
      <c r="BDG74" s="361"/>
      <c r="BDH74" s="361"/>
      <c r="BDI74" s="361"/>
      <c r="BDJ74" s="361"/>
      <c r="BDK74" s="361"/>
      <c r="BDL74" s="361"/>
      <c r="BDM74" s="361"/>
      <c r="BDN74" s="361"/>
      <c r="BDO74" s="361"/>
      <c r="BDP74" s="361"/>
      <c r="BDQ74" s="361"/>
      <c r="BDR74" s="361"/>
      <c r="BDS74" s="361"/>
      <c r="BDT74" s="361"/>
      <c r="BDU74" s="361"/>
      <c r="BDV74" s="361"/>
      <c r="BDW74" s="361"/>
      <c r="BDX74" s="361"/>
      <c r="BDY74" s="361"/>
      <c r="BDZ74" s="361"/>
      <c r="BEA74" s="361"/>
      <c r="BEB74" s="361"/>
      <c r="BEC74" s="361"/>
      <c r="BED74" s="361"/>
      <c r="BEE74" s="361"/>
      <c r="BEF74" s="361"/>
      <c r="BEG74" s="361"/>
      <c r="BEH74" s="361"/>
      <c r="BEI74" s="361"/>
      <c r="BEJ74" s="361"/>
      <c r="BEK74" s="361"/>
      <c r="BEL74" s="361"/>
      <c r="BEM74" s="361"/>
      <c r="BEN74" s="361"/>
      <c r="BEO74" s="361"/>
      <c r="BEP74" s="361"/>
      <c r="BEQ74" s="361"/>
      <c r="BER74" s="361"/>
      <c r="BES74" s="361"/>
      <c r="BET74" s="361"/>
      <c r="BEU74" s="361"/>
      <c r="BEV74" s="361"/>
      <c r="BEW74" s="361"/>
      <c r="BEX74" s="361"/>
      <c r="BEY74" s="361"/>
      <c r="BEZ74" s="361"/>
      <c r="BFA74" s="361"/>
      <c r="BFB74" s="361"/>
      <c r="BFC74" s="361"/>
      <c r="BFD74" s="361"/>
      <c r="BFE74" s="361"/>
      <c r="BFF74" s="361"/>
      <c r="BFG74" s="361"/>
      <c r="BFH74" s="361"/>
      <c r="BFI74" s="361"/>
      <c r="BFJ74" s="361"/>
      <c r="BFK74" s="361"/>
      <c r="BFL74" s="361"/>
      <c r="BFM74" s="361"/>
      <c r="BFN74" s="361"/>
      <c r="BFO74" s="361"/>
      <c r="BFP74" s="361"/>
      <c r="BFQ74" s="361"/>
      <c r="BFR74" s="361"/>
      <c r="BFS74" s="361"/>
      <c r="BFT74" s="361"/>
      <c r="BFU74" s="361"/>
      <c r="BFV74" s="361"/>
      <c r="BFW74" s="361"/>
      <c r="BFX74" s="361"/>
      <c r="BFY74" s="361"/>
      <c r="BFZ74" s="361"/>
      <c r="BGA74" s="361"/>
      <c r="BGB74" s="361"/>
      <c r="BGC74" s="361"/>
      <c r="BGD74" s="361"/>
      <c r="BGE74" s="361"/>
      <c r="BGF74" s="361"/>
      <c r="BGG74" s="361"/>
      <c r="BGH74" s="361"/>
      <c r="BGI74" s="361"/>
      <c r="BGJ74" s="361"/>
      <c r="BGK74" s="361"/>
      <c r="BGL74" s="361"/>
      <c r="BGM74" s="361"/>
      <c r="BGN74" s="361"/>
      <c r="BGO74" s="361"/>
      <c r="BGP74" s="361"/>
      <c r="BGQ74" s="361"/>
      <c r="BGR74" s="361"/>
      <c r="BGS74" s="361"/>
      <c r="BGT74" s="361"/>
      <c r="BGU74" s="361"/>
      <c r="BGV74" s="361"/>
      <c r="BGW74" s="361"/>
      <c r="BGX74" s="361"/>
      <c r="BGY74" s="361"/>
      <c r="BGZ74" s="361"/>
      <c r="BHA74" s="361"/>
      <c r="BHB74" s="361"/>
      <c r="BHC74" s="361"/>
      <c r="BHD74" s="361"/>
      <c r="BHE74" s="361"/>
      <c r="BHF74" s="361"/>
      <c r="BHG74" s="361"/>
      <c r="BHH74" s="361"/>
      <c r="BHI74" s="361"/>
      <c r="BHJ74" s="361"/>
      <c r="BHK74" s="361"/>
      <c r="BHL74" s="361"/>
      <c r="BHM74" s="361"/>
      <c r="BHN74" s="361"/>
      <c r="BHO74" s="361"/>
      <c r="BHP74" s="361"/>
      <c r="BHQ74" s="361"/>
      <c r="BHR74" s="361"/>
      <c r="BHS74" s="361"/>
      <c r="BHT74" s="361"/>
      <c r="BHU74" s="361"/>
      <c r="BHV74" s="361"/>
      <c r="BHW74" s="361"/>
      <c r="BHX74" s="361"/>
      <c r="BHY74" s="361"/>
      <c r="BHZ74" s="361"/>
      <c r="BIA74" s="361"/>
      <c r="BIB74" s="361"/>
      <c r="BIC74" s="361"/>
      <c r="BID74" s="361"/>
      <c r="BIE74" s="361"/>
      <c r="BIF74" s="361"/>
      <c r="BIG74" s="361"/>
      <c r="BIH74" s="361"/>
      <c r="BII74" s="361"/>
      <c r="BIJ74" s="361"/>
      <c r="BIK74" s="361"/>
      <c r="BIL74" s="361"/>
      <c r="BIM74" s="361"/>
      <c r="BIN74" s="361"/>
      <c r="BIO74" s="361"/>
      <c r="BIP74" s="361"/>
      <c r="BIQ74" s="361"/>
      <c r="BIR74" s="361"/>
      <c r="BIS74" s="361"/>
      <c r="BIT74" s="361"/>
      <c r="BIU74" s="361"/>
      <c r="BIV74" s="361"/>
      <c r="BIW74" s="361"/>
      <c r="BIX74" s="361"/>
      <c r="BIY74" s="361"/>
      <c r="BIZ74" s="361"/>
      <c r="BJA74" s="361"/>
      <c r="BJB74" s="361"/>
      <c r="BJC74" s="361"/>
      <c r="BJD74" s="361"/>
      <c r="BJE74" s="361"/>
      <c r="BJF74" s="361"/>
      <c r="BJG74" s="361"/>
      <c r="BJH74" s="361"/>
      <c r="BJI74" s="361"/>
      <c r="BJJ74" s="361"/>
      <c r="BJK74" s="361"/>
      <c r="BJL74" s="361"/>
      <c r="BJM74" s="361"/>
      <c r="BJN74" s="361"/>
      <c r="BJO74" s="361"/>
      <c r="BJP74" s="361"/>
      <c r="BJQ74" s="361"/>
      <c r="BJR74" s="361"/>
      <c r="BJS74" s="361"/>
      <c r="BJT74" s="361"/>
      <c r="BJU74" s="361"/>
      <c r="BJV74" s="361"/>
      <c r="BJW74" s="361"/>
      <c r="BJX74" s="361"/>
      <c r="BJY74" s="361"/>
      <c r="BJZ74" s="361"/>
      <c r="BKA74" s="361"/>
      <c r="BKB74" s="361"/>
      <c r="BKC74" s="361"/>
      <c r="BKD74" s="361"/>
      <c r="BKE74" s="361"/>
      <c r="BKF74" s="361"/>
      <c r="BKG74" s="361"/>
      <c r="BKH74" s="361"/>
      <c r="BKI74" s="361"/>
      <c r="BKJ74" s="361"/>
      <c r="BKK74" s="361"/>
      <c r="BKL74" s="361"/>
      <c r="BKM74" s="361"/>
      <c r="BKN74" s="361"/>
      <c r="BKO74" s="361"/>
      <c r="BKP74" s="361"/>
      <c r="BKQ74" s="361"/>
      <c r="BKR74" s="361"/>
      <c r="BKS74" s="361"/>
      <c r="BKT74" s="361"/>
      <c r="BKU74" s="361"/>
      <c r="BKV74" s="361"/>
      <c r="BKW74" s="361"/>
      <c r="BKX74" s="361"/>
      <c r="BKY74" s="361"/>
      <c r="BKZ74" s="361"/>
      <c r="BLA74" s="361"/>
      <c r="BLB74" s="361"/>
      <c r="BLC74" s="361"/>
      <c r="BLD74" s="361"/>
      <c r="BLE74" s="361"/>
      <c r="BLF74" s="361"/>
      <c r="BLG74" s="361"/>
      <c r="BLH74" s="361"/>
      <c r="BLI74" s="361"/>
      <c r="BLJ74" s="361"/>
      <c r="BLK74" s="361"/>
      <c r="BLL74" s="361"/>
      <c r="BLM74" s="361"/>
      <c r="BLN74" s="361"/>
      <c r="BLO74" s="361"/>
      <c r="BLP74" s="361"/>
      <c r="BLQ74" s="361"/>
      <c r="BLR74" s="361"/>
      <c r="BLS74" s="361"/>
      <c r="BLT74" s="361"/>
      <c r="BLU74" s="361"/>
      <c r="BLV74" s="361"/>
      <c r="BLW74" s="361"/>
      <c r="BLX74" s="361"/>
      <c r="BLY74" s="361"/>
      <c r="BLZ74" s="361"/>
      <c r="BMA74" s="361"/>
      <c r="BMB74" s="361"/>
      <c r="BMC74" s="361"/>
      <c r="BMD74" s="361"/>
      <c r="BME74" s="361"/>
      <c r="BMF74" s="361"/>
      <c r="BMG74" s="361"/>
      <c r="BMH74" s="361"/>
      <c r="BMI74" s="361"/>
      <c r="BMJ74" s="361"/>
      <c r="BMK74" s="361"/>
      <c r="BML74" s="361"/>
      <c r="BMM74" s="361"/>
      <c r="BMN74" s="361"/>
      <c r="BMO74" s="361"/>
      <c r="BMP74" s="361"/>
      <c r="BMQ74" s="361"/>
      <c r="BMR74" s="361"/>
      <c r="BMS74" s="361"/>
      <c r="BMT74" s="361"/>
      <c r="BMU74" s="361"/>
      <c r="BMV74" s="361"/>
      <c r="BMW74" s="361"/>
      <c r="BMX74" s="361"/>
      <c r="BMY74" s="361"/>
      <c r="BMZ74" s="361"/>
      <c r="BNA74" s="361"/>
      <c r="BNB74" s="361"/>
      <c r="BNC74" s="361"/>
      <c r="BND74" s="361"/>
      <c r="BNE74" s="361"/>
      <c r="BNF74" s="361"/>
      <c r="BNG74" s="361"/>
      <c r="BNH74" s="361"/>
      <c r="BNI74" s="361"/>
      <c r="BNJ74" s="361"/>
      <c r="BNK74" s="361"/>
      <c r="BNL74" s="361"/>
      <c r="BNM74" s="361"/>
      <c r="BNN74" s="361"/>
      <c r="BNO74" s="361"/>
      <c r="BNP74" s="361"/>
      <c r="BNQ74" s="361"/>
      <c r="BNR74" s="361"/>
      <c r="BNS74" s="361"/>
      <c r="BNT74" s="361"/>
      <c r="BNU74" s="361"/>
      <c r="BNV74" s="361"/>
      <c r="BNW74" s="361"/>
      <c r="BNX74" s="361"/>
      <c r="BNY74" s="361"/>
      <c r="BNZ74" s="361"/>
      <c r="BOA74" s="361"/>
      <c r="BOB74" s="361"/>
      <c r="BOC74" s="361"/>
      <c r="BOD74" s="361"/>
      <c r="BOE74" s="361"/>
      <c r="BOF74" s="361"/>
      <c r="BOG74" s="361"/>
      <c r="BOH74" s="361"/>
      <c r="BOI74" s="361"/>
      <c r="BOJ74" s="361"/>
      <c r="BOK74" s="361"/>
      <c r="BOL74" s="361"/>
      <c r="BOM74" s="361"/>
      <c r="BON74" s="361"/>
      <c r="BOO74" s="361"/>
      <c r="BOP74" s="361"/>
      <c r="BOQ74" s="361"/>
      <c r="BOR74" s="361"/>
      <c r="BOS74" s="361"/>
      <c r="BOT74" s="361"/>
      <c r="BOU74" s="361"/>
      <c r="BOV74" s="361"/>
      <c r="BOW74" s="361"/>
      <c r="BOX74" s="361"/>
      <c r="BOY74" s="361"/>
      <c r="BOZ74" s="361"/>
      <c r="BPA74" s="361"/>
      <c r="BPB74" s="361"/>
      <c r="BPC74" s="361"/>
      <c r="BPD74" s="361"/>
      <c r="BPE74" s="361"/>
      <c r="BPF74" s="361"/>
      <c r="BPG74" s="361"/>
      <c r="BPH74" s="361"/>
      <c r="BPI74" s="361"/>
      <c r="BPJ74" s="361"/>
      <c r="BPK74" s="361"/>
      <c r="BPL74" s="361"/>
      <c r="BPM74" s="361"/>
      <c r="BPN74" s="361"/>
      <c r="BPO74" s="361"/>
      <c r="BPP74" s="361"/>
      <c r="BPQ74" s="361"/>
      <c r="BPR74" s="361"/>
      <c r="BPS74" s="361"/>
      <c r="BPT74" s="361"/>
      <c r="BPU74" s="361"/>
      <c r="BPV74" s="361"/>
      <c r="BPW74" s="361"/>
      <c r="BPX74" s="361"/>
      <c r="BPY74" s="361"/>
      <c r="BPZ74" s="361"/>
      <c r="BQA74" s="361"/>
      <c r="BQB74" s="361"/>
      <c r="BQC74" s="361"/>
      <c r="BQD74" s="361"/>
      <c r="BQE74" s="361"/>
      <c r="BQF74" s="361"/>
      <c r="BQG74" s="361"/>
      <c r="BQH74" s="361"/>
      <c r="BQI74" s="361"/>
      <c r="BQJ74" s="361"/>
      <c r="BQK74" s="361"/>
      <c r="BQL74" s="361"/>
      <c r="BQM74" s="361"/>
      <c r="BQN74" s="361"/>
      <c r="BQO74" s="361"/>
      <c r="BQP74" s="361"/>
      <c r="BQQ74" s="361"/>
      <c r="BQR74" s="361"/>
      <c r="BQS74" s="361"/>
      <c r="BQT74" s="361"/>
      <c r="BQU74" s="361"/>
      <c r="BQV74" s="361"/>
      <c r="BQW74" s="361"/>
      <c r="BQX74" s="361"/>
      <c r="BQY74" s="361"/>
      <c r="BQZ74" s="361"/>
      <c r="BRA74" s="361"/>
      <c r="BRB74" s="361"/>
      <c r="BRC74" s="361"/>
      <c r="BRD74" s="361"/>
      <c r="BRE74" s="361"/>
      <c r="BRF74" s="361"/>
      <c r="BRG74" s="361"/>
      <c r="BRH74" s="361"/>
      <c r="BRI74" s="361"/>
      <c r="BRJ74" s="361"/>
      <c r="BRK74" s="361"/>
      <c r="BRL74" s="361"/>
      <c r="BRM74" s="361"/>
      <c r="BRN74" s="361"/>
      <c r="BRO74" s="361"/>
      <c r="BRP74" s="361"/>
      <c r="BRQ74" s="361"/>
      <c r="BRR74" s="361"/>
      <c r="BRS74" s="361"/>
      <c r="BRT74" s="361"/>
      <c r="BRU74" s="361"/>
      <c r="BRV74" s="361"/>
      <c r="BRW74" s="361"/>
      <c r="BRX74" s="361"/>
      <c r="BRY74" s="361"/>
      <c r="BRZ74" s="361"/>
      <c r="BSA74" s="361"/>
      <c r="BSB74" s="361"/>
      <c r="BSC74" s="361"/>
      <c r="BSD74" s="361"/>
      <c r="BSE74" s="361"/>
      <c r="BSF74" s="361"/>
      <c r="BSG74" s="361"/>
      <c r="BSH74" s="361"/>
      <c r="BSI74" s="361"/>
      <c r="BSJ74" s="361"/>
      <c r="BSK74" s="361"/>
      <c r="BSL74" s="361"/>
      <c r="BSM74" s="361"/>
      <c r="BSN74" s="361"/>
      <c r="BSO74" s="361"/>
      <c r="BSP74" s="361"/>
      <c r="BSQ74" s="361"/>
      <c r="BSR74" s="361"/>
      <c r="BSS74" s="361"/>
      <c r="BST74" s="361"/>
      <c r="BSU74" s="361"/>
      <c r="BSV74" s="361"/>
      <c r="BSW74" s="361"/>
      <c r="BSX74" s="361"/>
      <c r="BSY74" s="361"/>
      <c r="BSZ74" s="361"/>
      <c r="BTA74" s="361"/>
      <c r="BTB74" s="361"/>
      <c r="BTC74" s="361"/>
      <c r="BTD74" s="361"/>
      <c r="BTE74" s="361"/>
      <c r="BTF74" s="361"/>
      <c r="BTG74" s="361"/>
      <c r="BTH74" s="361"/>
      <c r="BTI74" s="361"/>
      <c r="BTJ74" s="361"/>
      <c r="BTK74" s="361"/>
      <c r="BTL74" s="361"/>
      <c r="BTM74" s="361"/>
      <c r="BTN74" s="361"/>
      <c r="BTO74" s="361"/>
      <c r="BTP74" s="361"/>
      <c r="BTQ74" s="361"/>
      <c r="BTR74" s="361"/>
      <c r="BTS74" s="361"/>
      <c r="BTT74" s="361"/>
      <c r="BTU74" s="361"/>
      <c r="BTV74" s="361"/>
      <c r="BTW74" s="361"/>
      <c r="BTX74" s="361"/>
      <c r="BTY74" s="361"/>
      <c r="BTZ74" s="361"/>
      <c r="BUA74" s="361"/>
      <c r="BUB74" s="361"/>
      <c r="BUC74" s="361"/>
      <c r="BUD74" s="361"/>
      <c r="BUE74" s="361"/>
      <c r="BUF74" s="361"/>
      <c r="BUG74" s="361"/>
      <c r="BUH74" s="361"/>
      <c r="BUI74" s="361"/>
      <c r="BUJ74" s="361"/>
      <c r="BUK74" s="361"/>
      <c r="BUL74" s="361"/>
      <c r="BUM74" s="361"/>
      <c r="BUN74" s="361"/>
      <c r="BUO74" s="361"/>
      <c r="BUP74" s="361"/>
      <c r="BUQ74" s="361"/>
      <c r="BUR74" s="361"/>
      <c r="BUS74" s="361"/>
      <c r="BUT74" s="361"/>
      <c r="BUU74" s="361"/>
      <c r="BUV74" s="361"/>
      <c r="BUW74" s="361"/>
      <c r="BUX74" s="361"/>
      <c r="BUY74" s="361"/>
      <c r="BUZ74" s="361"/>
      <c r="BVA74" s="361"/>
      <c r="BVB74" s="361"/>
      <c r="BVC74" s="361"/>
      <c r="BVD74" s="361"/>
      <c r="BVE74" s="361"/>
      <c r="BVF74" s="361"/>
      <c r="BVG74" s="361"/>
      <c r="BVH74" s="361"/>
      <c r="BVI74" s="361"/>
      <c r="BVJ74" s="361"/>
      <c r="BVK74" s="361"/>
      <c r="BVL74" s="361"/>
      <c r="BVM74" s="361"/>
      <c r="BVN74" s="361"/>
      <c r="BVO74" s="361"/>
      <c r="BVP74" s="361"/>
      <c r="BVQ74" s="361"/>
      <c r="BVR74" s="361"/>
      <c r="BVS74" s="361"/>
      <c r="BVT74" s="361"/>
      <c r="BVU74" s="361"/>
      <c r="BVV74" s="361"/>
      <c r="BVW74" s="361"/>
      <c r="BVX74" s="361"/>
      <c r="BVY74" s="361"/>
      <c r="BVZ74" s="361"/>
      <c r="BWA74" s="361"/>
      <c r="BWB74" s="361"/>
      <c r="BWC74" s="361"/>
      <c r="BWD74" s="361"/>
      <c r="BWE74" s="361"/>
      <c r="BWF74" s="361"/>
      <c r="BWG74" s="361"/>
      <c r="BWH74" s="361"/>
      <c r="BWI74" s="361"/>
      <c r="BWJ74" s="361"/>
      <c r="BWK74" s="361"/>
      <c r="BWL74" s="361"/>
      <c r="BWM74" s="361"/>
      <c r="BWN74" s="361"/>
      <c r="BWO74" s="361"/>
      <c r="BWP74" s="361"/>
      <c r="BWQ74" s="361"/>
      <c r="BWR74" s="361"/>
      <c r="BWS74" s="361"/>
      <c r="BWT74" s="361"/>
      <c r="BWU74" s="361"/>
      <c r="BWV74" s="361"/>
      <c r="BWW74" s="361"/>
      <c r="BWX74" s="361"/>
      <c r="BWY74" s="361"/>
      <c r="BWZ74" s="361"/>
      <c r="BXA74" s="361"/>
      <c r="BXB74" s="361"/>
      <c r="BXC74" s="361"/>
      <c r="BXD74" s="361"/>
      <c r="BXE74" s="361"/>
      <c r="BXF74" s="361"/>
      <c r="BXG74" s="361"/>
      <c r="BXH74" s="361"/>
      <c r="BXI74" s="361"/>
      <c r="BXJ74" s="361"/>
      <c r="BXK74" s="361"/>
      <c r="BXL74" s="361"/>
      <c r="BXM74" s="361"/>
      <c r="BXN74" s="361"/>
      <c r="BXO74" s="361"/>
      <c r="BXP74" s="361"/>
      <c r="BXQ74" s="361"/>
      <c r="BXR74" s="361"/>
      <c r="BXS74" s="361"/>
      <c r="BXT74" s="361"/>
      <c r="BXU74" s="361"/>
      <c r="BXV74" s="361"/>
      <c r="BXW74" s="361"/>
      <c r="BXX74" s="361"/>
      <c r="BXY74" s="361"/>
      <c r="BXZ74" s="361"/>
      <c r="BYA74" s="361"/>
      <c r="BYB74" s="361"/>
      <c r="BYC74" s="361"/>
      <c r="BYD74" s="361"/>
      <c r="BYE74" s="361"/>
      <c r="BYF74" s="361"/>
      <c r="BYG74" s="361"/>
      <c r="BYH74" s="361"/>
      <c r="BYI74" s="361"/>
      <c r="BYJ74" s="361"/>
      <c r="BYK74" s="361"/>
      <c r="BYL74" s="361"/>
      <c r="BYM74" s="361"/>
      <c r="BYN74" s="361"/>
      <c r="BYO74" s="361"/>
      <c r="BYP74" s="361"/>
      <c r="BYQ74" s="361"/>
      <c r="BYR74" s="361"/>
      <c r="BYS74" s="361"/>
      <c r="BYT74" s="361"/>
      <c r="BYU74" s="361"/>
      <c r="BYV74" s="361"/>
      <c r="BYW74" s="361"/>
      <c r="BYX74" s="361"/>
      <c r="BYY74" s="361"/>
      <c r="BYZ74" s="361"/>
      <c r="BZA74" s="361"/>
      <c r="BZB74" s="361"/>
      <c r="BZC74" s="361"/>
      <c r="BZD74" s="361"/>
      <c r="BZE74" s="361"/>
      <c r="BZF74" s="361"/>
      <c r="BZG74" s="361"/>
      <c r="BZH74" s="361"/>
      <c r="BZI74" s="361"/>
      <c r="BZJ74" s="361"/>
      <c r="BZK74" s="361"/>
      <c r="BZL74" s="361"/>
      <c r="BZM74" s="361"/>
      <c r="BZN74" s="361"/>
      <c r="BZO74" s="361"/>
      <c r="BZP74" s="361"/>
      <c r="BZQ74" s="361"/>
      <c r="BZR74" s="361"/>
      <c r="BZS74" s="361"/>
      <c r="BZT74" s="361"/>
      <c r="BZU74" s="361"/>
      <c r="BZV74" s="361"/>
      <c r="BZW74" s="361"/>
      <c r="BZX74" s="361"/>
      <c r="BZY74" s="361"/>
      <c r="BZZ74" s="361"/>
      <c r="CAA74" s="361"/>
      <c r="CAB74" s="361"/>
      <c r="CAC74" s="361"/>
      <c r="CAD74" s="361"/>
      <c r="CAE74" s="361"/>
      <c r="CAF74" s="361"/>
      <c r="CAG74" s="361"/>
      <c r="CAH74" s="361"/>
      <c r="CAI74" s="361"/>
      <c r="CAJ74" s="361"/>
      <c r="CAK74" s="361"/>
      <c r="CAL74" s="361"/>
      <c r="CAM74" s="361"/>
      <c r="CAN74" s="361"/>
      <c r="CAO74" s="361"/>
      <c r="CAP74" s="361"/>
      <c r="CAQ74" s="361"/>
      <c r="CAR74" s="361"/>
      <c r="CAS74" s="361"/>
      <c r="CAT74" s="361"/>
      <c r="CAU74" s="361"/>
      <c r="CAV74" s="361"/>
      <c r="CAW74" s="361"/>
      <c r="CAX74" s="361"/>
      <c r="CAY74" s="361"/>
      <c r="CAZ74" s="361"/>
      <c r="CBA74" s="361"/>
      <c r="CBB74" s="361"/>
      <c r="CBC74" s="361"/>
      <c r="CBD74" s="361"/>
      <c r="CBE74" s="361"/>
      <c r="CBF74" s="361"/>
      <c r="CBG74" s="361"/>
      <c r="CBH74" s="361"/>
      <c r="CBI74" s="361"/>
      <c r="CBJ74" s="361"/>
      <c r="CBK74" s="361"/>
      <c r="CBL74" s="361"/>
      <c r="CBM74" s="361"/>
      <c r="CBN74" s="361"/>
      <c r="CBO74" s="361"/>
      <c r="CBP74" s="361"/>
      <c r="CBQ74" s="361"/>
      <c r="CBR74" s="361"/>
      <c r="CBS74" s="361"/>
      <c r="CBT74" s="361"/>
      <c r="CBU74" s="361"/>
      <c r="CBV74" s="361"/>
      <c r="CBW74" s="361"/>
      <c r="CBX74" s="361"/>
      <c r="CBY74" s="361"/>
      <c r="CBZ74" s="361"/>
      <c r="CCA74" s="361"/>
      <c r="CCB74" s="361"/>
      <c r="CCC74" s="361"/>
      <c r="CCD74" s="361"/>
      <c r="CCE74" s="361"/>
      <c r="CCF74" s="361"/>
      <c r="CCG74" s="361"/>
      <c r="CCH74" s="361"/>
      <c r="CCI74" s="361"/>
      <c r="CCJ74" s="361"/>
      <c r="CCK74" s="361"/>
      <c r="CCL74" s="361"/>
      <c r="CCM74" s="361"/>
      <c r="CCN74" s="361"/>
      <c r="CCO74" s="361"/>
      <c r="CCP74" s="361"/>
      <c r="CCQ74" s="361"/>
      <c r="CCR74" s="361"/>
      <c r="CCS74" s="361"/>
      <c r="CCT74" s="361"/>
      <c r="CCU74" s="361"/>
      <c r="CCV74" s="361"/>
      <c r="CCW74" s="361"/>
      <c r="CCX74" s="361"/>
      <c r="CCY74" s="361"/>
      <c r="CCZ74" s="361"/>
      <c r="CDA74" s="361"/>
      <c r="CDB74" s="361"/>
      <c r="CDC74" s="361"/>
      <c r="CDD74" s="361"/>
      <c r="CDE74" s="361"/>
      <c r="CDF74" s="361"/>
      <c r="CDG74" s="361"/>
      <c r="CDH74" s="361"/>
      <c r="CDI74" s="361"/>
      <c r="CDJ74" s="361"/>
      <c r="CDK74" s="361"/>
      <c r="CDL74" s="361"/>
      <c r="CDM74" s="361"/>
      <c r="CDN74" s="361"/>
      <c r="CDO74" s="361"/>
      <c r="CDP74" s="361"/>
      <c r="CDQ74" s="361"/>
      <c r="CDR74" s="361"/>
      <c r="CDS74" s="361"/>
      <c r="CDT74" s="361"/>
      <c r="CDU74" s="361"/>
      <c r="CDV74" s="361"/>
      <c r="CDW74" s="361"/>
      <c r="CDX74" s="361"/>
      <c r="CDY74" s="361"/>
      <c r="CDZ74" s="361"/>
      <c r="CEA74" s="361"/>
      <c r="CEB74" s="361"/>
      <c r="CEC74" s="361"/>
      <c r="CED74" s="361"/>
      <c r="CEE74" s="361"/>
      <c r="CEF74" s="361"/>
      <c r="CEG74" s="361"/>
      <c r="CEH74" s="361"/>
      <c r="CEI74" s="361"/>
      <c r="CEJ74" s="361"/>
      <c r="CEK74" s="361"/>
      <c r="CEL74" s="361"/>
      <c r="CEM74" s="361"/>
      <c r="CEN74" s="361"/>
      <c r="CEO74" s="361"/>
      <c r="CEP74" s="361"/>
      <c r="CEQ74" s="361"/>
      <c r="CER74" s="361"/>
      <c r="CES74" s="361"/>
      <c r="CET74" s="361"/>
      <c r="CEU74" s="361"/>
      <c r="CEV74" s="361"/>
      <c r="CEW74" s="361"/>
      <c r="CEX74" s="361"/>
      <c r="CEY74" s="361"/>
      <c r="CEZ74" s="361"/>
      <c r="CFA74" s="361"/>
      <c r="CFB74" s="361"/>
      <c r="CFC74" s="361"/>
      <c r="CFD74" s="361"/>
      <c r="CFE74" s="361"/>
      <c r="CFF74" s="361"/>
      <c r="CFG74" s="361"/>
      <c r="CFH74" s="361"/>
      <c r="CFI74" s="361"/>
      <c r="CFJ74" s="361"/>
      <c r="CFK74" s="361"/>
      <c r="CFL74" s="361"/>
      <c r="CFM74" s="361"/>
      <c r="CFN74" s="361"/>
      <c r="CFO74" s="361"/>
      <c r="CFP74" s="361"/>
      <c r="CFQ74" s="361"/>
      <c r="CFR74" s="361"/>
      <c r="CFS74" s="361"/>
      <c r="CFT74" s="361"/>
      <c r="CFU74" s="361"/>
      <c r="CFV74" s="361"/>
      <c r="CFW74" s="361"/>
      <c r="CFX74" s="361"/>
      <c r="CFY74" s="361"/>
      <c r="CFZ74" s="361"/>
      <c r="CGA74" s="361"/>
      <c r="CGB74" s="361"/>
      <c r="CGC74" s="361"/>
      <c r="CGD74" s="361"/>
      <c r="CGE74" s="361"/>
      <c r="CGF74" s="361"/>
      <c r="CGG74" s="361"/>
      <c r="CGH74" s="361"/>
      <c r="CGI74" s="361"/>
      <c r="CGJ74" s="361"/>
      <c r="CGK74" s="361"/>
      <c r="CGL74" s="361"/>
      <c r="CGM74" s="361"/>
      <c r="CGN74" s="361"/>
      <c r="CGO74" s="361"/>
      <c r="CGP74" s="361"/>
      <c r="CGQ74" s="361"/>
      <c r="CGR74" s="361"/>
      <c r="CGS74" s="361"/>
      <c r="CGT74" s="361"/>
      <c r="CGU74" s="361"/>
      <c r="CGV74" s="361"/>
      <c r="CGW74" s="361"/>
      <c r="CGX74" s="361"/>
      <c r="CGY74" s="361"/>
      <c r="CGZ74" s="361"/>
      <c r="CHA74" s="361"/>
      <c r="CHB74" s="361"/>
      <c r="CHC74" s="361"/>
      <c r="CHD74" s="361"/>
      <c r="CHE74" s="361"/>
      <c r="CHF74" s="361"/>
      <c r="CHG74" s="361"/>
      <c r="CHH74" s="361"/>
      <c r="CHI74" s="361"/>
      <c r="CHJ74" s="361"/>
      <c r="CHK74" s="361"/>
      <c r="CHL74" s="361"/>
      <c r="CHM74" s="361"/>
      <c r="CHN74" s="361"/>
      <c r="CHO74" s="361"/>
      <c r="CHP74" s="361"/>
      <c r="CHQ74" s="361"/>
      <c r="CHR74" s="361"/>
      <c r="CHS74" s="361"/>
      <c r="CHT74" s="361"/>
      <c r="CHU74" s="361"/>
      <c r="CHV74" s="361"/>
      <c r="CHW74" s="361"/>
      <c r="CHX74" s="361"/>
      <c r="CHY74" s="361"/>
      <c r="CHZ74" s="361"/>
      <c r="CIA74" s="361"/>
      <c r="CIB74" s="361"/>
      <c r="CIC74" s="361"/>
      <c r="CID74" s="361"/>
      <c r="CIE74" s="361"/>
      <c r="CIF74" s="361"/>
      <c r="CIG74" s="361"/>
      <c r="CIH74" s="361"/>
      <c r="CII74" s="361"/>
      <c r="CIJ74" s="361"/>
      <c r="CIK74" s="361"/>
      <c r="CIL74" s="361"/>
      <c r="CIM74" s="361"/>
      <c r="CIN74" s="361"/>
      <c r="CIO74" s="361"/>
      <c r="CIP74" s="361"/>
      <c r="CIQ74" s="361"/>
      <c r="CIR74" s="361"/>
      <c r="CIS74" s="361"/>
      <c r="CIT74" s="361"/>
      <c r="CIU74" s="361"/>
      <c r="CIV74" s="361"/>
      <c r="CIW74" s="361"/>
      <c r="CIX74" s="361"/>
      <c r="CIY74" s="361"/>
      <c r="CIZ74" s="361"/>
      <c r="CJA74" s="361"/>
      <c r="CJB74" s="361"/>
      <c r="CJC74" s="361"/>
      <c r="CJD74" s="361"/>
      <c r="CJE74" s="361"/>
      <c r="CJF74" s="361"/>
      <c r="CJG74" s="361"/>
      <c r="CJH74" s="361"/>
      <c r="CJI74" s="361"/>
      <c r="CJJ74" s="361"/>
      <c r="CJK74" s="361"/>
      <c r="CJL74" s="361"/>
      <c r="CJM74" s="361"/>
      <c r="CJN74" s="361"/>
      <c r="CJO74" s="361"/>
      <c r="CJP74" s="361"/>
      <c r="CJQ74" s="361"/>
      <c r="CJR74" s="361"/>
      <c r="CJS74" s="361"/>
      <c r="CJT74" s="361"/>
      <c r="CJU74" s="361"/>
      <c r="CJV74" s="361"/>
      <c r="CJW74" s="361"/>
      <c r="CJX74" s="361"/>
      <c r="CJY74" s="361"/>
      <c r="CJZ74" s="361"/>
      <c r="CKA74" s="361"/>
      <c r="CKB74" s="361"/>
      <c r="CKC74" s="361"/>
      <c r="CKD74" s="361"/>
      <c r="CKE74" s="361"/>
      <c r="CKF74" s="361"/>
      <c r="CKG74" s="361"/>
      <c r="CKH74" s="361"/>
      <c r="CKI74" s="361"/>
      <c r="CKJ74" s="361"/>
      <c r="CKK74" s="361"/>
      <c r="CKL74" s="361"/>
      <c r="CKM74" s="361"/>
      <c r="CKN74" s="361"/>
      <c r="CKO74" s="361"/>
      <c r="CKP74" s="361"/>
      <c r="CKQ74" s="361"/>
      <c r="CKR74" s="361"/>
      <c r="CKS74" s="361"/>
      <c r="CKT74" s="361"/>
      <c r="CKU74" s="361"/>
      <c r="CKV74" s="361"/>
      <c r="CKW74" s="361"/>
      <c r="CKX74" s="361"/>
      <c r="CKY74" s="361"/>
      <c r="CKZ74" s="361"/>
      <c r="CLA74" s="361"/>
      <c r="CLB74" s="361"/>
      <c r="CLC74" s="361"/>
      <c r="CLD74" s="361"/>
      <c r="CLE74" s="361"/>
      <c r="CLF74" s="361"/>
      <c r="CLG74" s="361"/>
      <c r="CLH74" s="361"/>
      <c r="CLI74" s="361"/>
      <c r="CLJ74" s="361"/>
      <c r="CLK74" s="361"/>
      <c r="CLL74" s="361"/>
      <c r="CLM74" s="361"/>
      <c r="CLN74" s="361"/>
      <c r="CLO74" s="361"/>
      <c r="CLP74" s="361"/>
      <c r="CLQ74" s="361"/>
      <c r="CLR74" s="361"/>
      <c r="CLS74" s="361"/>
      <c r="CLT74" s="361"/>
      <c r="CLU74" s="361"/>
      <c r="CLV74" s="361"/>
      <c r="CLW74" s="361"/>
      <c r="CLX74" s="361"/>
      <c r="CLY74" s="361"/>
      <c r="CLZ74" s="361"/>
      <c r="CMA74" s="361"/>
      <c r="CMB74" s="361"/>
      <c r="CMC74" s="361"/>
      <c r="CMD74" s="361"/>
      <c r="CME74" s="361"/>
      <c r="CMF74" s="361"/>
      <c r="CMG74" s="361"/>
      <c r="CMH74" s="361"/>
      <c r="CMI74" s="361"/>
      <c r="CMJ74" s="361"/>
      <c r="CMK74" s="361"/>
      <c r="CML74" s="361"/>
      <c r="CMM74" s="361"/>
      <c r="CMN74" s="361"/>
      <c r="CMO74" s="361"/>
      <c r="CMP74" s="361"/>
      <c r="CMQ74" s="361"/>
      <c r="CMR74" s="361"/>
      <c r="CMS74" s="361"/>
      <c r="CMT74" s="361"/>
      <c r="CMU74" s="361"/>
      <c r="CMV74" s="361"/>
      <c r="CMW74" s="361"/>
      <c r="CMX74" s="361"/>
      <c r="CMY74" s="361"/>
      <c r="CMZ74" s="361"/>
      <c r="CNA74" s="361"/>
      <c r="CNB74" s="361"/>
      <c r="CNC74" s="361"/>
      <c r="CND74" s="361"/>
      <c r="CNE74" s="361"/>
      <c r="CNF74" s="361"/>
      <c r="CNG74" s="361"/>
      <c r="CNH74" s="361"/>
      <c r="CNI74" s="361"/>
      <c r="CNJ74" s="361"/>
      <c r="CNK74" s="361"/>
      <c r="CNL74" s="361"/>
      <c r="CNM74" s="361"/>
      <c r="CNN74" s="361"/>
      <c r="CNO74" s="361"/>
      <c r="CNP74" s="361"/>
      <c r="CNQ74" s="361"/>
      <c r="CNR74" s="361"/>
      <c r="CNS74" s="361"/>
      <c r="CNT74" s="361"/>
      <c r="CNU74" s="361"/>
      <c r="CNV74" s="361"/>
      <c r="CNW74" s="361"/>
      <c r="CNX74" s="361"/>
      <c r="CNY74" s="361"/>
      <c r="CNZ74" s="361"/>
      <c r="COA74" s="361"/>
      <c r="COB74" s="361"/>
      <c r="COC74" s="361"/>
      <c r="COD74" s="361"/>
      <c r="COE74" s="361"/>
      <c r="COF74" s="361"/>
      <c r="COG74" s="361"/>
      <c r="COH74" s="361"/>
      <c r="COI74" s="361"/>
      <c r="COJ74" s="361"/>
      <c r="COK74" s="361"/>
      <c r="COL74" s="361"/>
      <c r="COM74" s="361"/>
      <c r="CON74" s="361"/>
      <c r="COO74" s="361"/>
      <c r="COP74" s="361"/>
      <c r="COQ74" s="361"/>
      <c r="COR74" s="361"/>
      <c r="COS74" s="361"/>
      <c r="COT74" s="361"/>
      <c r="COU74" s="361"/>
      <c r="COV74" s="361"/>
      <c r="COW74" s="361"/>
      <c r="COX74" s="361"/>
      <c r="COY74" s="361"/>
      <c r="COZ74" s="361"/>
      <c r="CPA74" s="361"/>
      <c r="CPB74" s="361"/>
      <c r="CPC74" s="361"/>
      <c r="CPD74" s="361"/>
      <c r="CPE74" s="361"/>
      <c r="CPF74" s="361"/>
      <c r="CPG74" s="361"/>
      <c r="CPH74" s="361"/>
      <c r="CPI74" s="361"/>
      <c r="CPJ74" s="361"/>
      <c r="CPK74" s="361"/>
      <c r="CPL74" s="361"/>
      <c r="CPM74" s="361"/>
      <c r="CPN74" s="361"/>
      <c r="CPO74" s="361"/>
      <c r="CPP74" s="361"/>
      <c r="CPQ74" s="361"/>
      <c r="CPR74" s="361"/>
      <c r="CPS74" s="361"/>
      <c r="CPT74" s="361"/>
      <c r="CPU74" s="361"/>
      <c r="CPV74" s="361"/>
      <c r="CPW74" s="361"/>
      <c r="CPX74" s="361"/>
      <c r="CPY74" s="361"/>
      <c r="CPZ74" s="361"/>
      <c r="CQA74" s="361"/>
      <c r="CQB74" s="361"/>
      <c r="CQC74" s="361"/>
      <c r="CQD74" s="361"/>
      <c r="CQE74" s="361"/>
      <c r="CQF74" s="361"/>
      <c r="CQG74" s="361"/>
      <c r="CQH74" s="361"/>
      <c r="CQI74" s="361"/>
      <c r="CQJ74" s="361"/>
      <c r="CQK74" s="361"/>
      <c r="CQL74" s="361"/>
      <c r="CQM74" s="361"/>
      <c r="CQN74" s="361"/>
      <c r="CQO74" s="361"/>
      <c r="CQP74" s="361"/>
      <c r="CQQ74" s="361"/>
      <c r="CQR74" s="361"/>
      <c r="CQS74" s="361"/>
      <c r="CQT74" s="361"/>
      <c r="CQU74" s="361"/>
      <c r="CQV74" s="361"/>
      <c r="CQW74" s="361"/>
      <c r="CQX74" s="361"/>
      <c r="CQY74" s="361"/>
      <c r="CQZ74" s="361"/>
      <c r="CRA74" s="361"/>
      <c r="CRB74" s="361"/>
      <c r="CRC74" s="361"/>
      <c r="CRD74" s="361"/>
      <c r="CRE74" s="361"/>
      <c r="CRF74" s="361"/>
      <c r="CRG74" s="361"/>
      <c r="CRH74" s="361"/>
      <c r="CRI74" s="361"/>
      <c r="CRJ74" s="361"/>
      <c r="CRK74" s="361"/>
      <c r="CRL74" s="361"/>
      <c r="CRM74" s="361"/>
      <c r="CRN74" s="361"/>
      <c r="CRO74" s="361"/>
      <c r="CRP74" s="361"/>
      <c r="CRQ74" s="361"/>
      <c r="CRR74" s="361"/>
      <c r="CRS74" s="361"/>
      <c r="CRT74" s="361"/>
      <c r="CRU74" s="361"/>
      <c r="CRV74" s="361"/>
      <c r="CRW74" s="361"/>
      <c r="CRX74" s="361"/>
      <c r="CRY74" s="361"/>
      <c r="CRZ74" s="361"/>
      <c r="CSA74" s="361"/>
      <c r="CSB74" s="361"/>
      <c r="CSC74" s="361"/>
      <c r="CSD74" s="361"/>
      <c r="CSE74" s="361"/>
      <c r="CSF74" s="361"/>
      <c r="CSG74" s="361"/>
      <c r="CSH74" s="361"/>
      <c r="CSI74" s="361"/>
      <c r="CSJ74" s="361"/>
      <c r="CSK74" s="361"/>
      <c r="CSL74" s="361"/>
      <c r="CSM74" s="361"/>
      <c r="CSN74" s="361"/>
      <c r="CSO74" s="361"/>
      <c r="CSP74" s="361"/>
      <c r="CSQ74" s="361"/>
      <c r="CSR74" s="361"/>
      <c r="CSS74" s="361"/>
      <c r="CST74" s="361"/>
      <c r="CSU74" s="361"/>
      <c r="CSV74" s="361"/>
      <c r="CSW74" s="361"/>
      <c r="CSX74" s="361"/>
      <c r="CSY74" s="361"/>
      <c r="CSZ74" s="361"/>
      <c r="CTA74" s="361"/>
      <c r="CTB74" s="361"/>
      <c r="CTC74" s="361"/>
      <c r="CTD74" s="361"/>
      <c r="CTE74" s="361"/>
      <c r="CTF74" s="361"/>
      <c r="CTG74" s="361"/>
      <c r="CTH74" s="361"/>
      <c r="CTI74" s="361"/>
      <c r="CTJ74" s="361"/>
      <c r="CTK74" s="361"/>
      <c r="CTL74" s="361"/>
      <c r="CTM74" s="361"/>
      <c r="CTN74" s="361"/>
      <c r="CTO74" s="361"/>
      <c r="CTP74" s="361"/>
      <c r="CTQ74" s="361"/>
      <c r="CTR74" s="361"/>
      <c r="CTS74" s="361"/>
      <c r="CTT74" s="361"/>
      <c r="CTU74" s="361"/>
      <c r="CTV74" s="361"/>
      <c r="CTW74" s="361"/>
      <c r="CTX74" s="361"/>
      <c r="CTY74" s="361"/>
      <c r="CTZ74" s="361"/>
      <c r="CUA74" s="361"/>
      <c r="CUB74" s="361"/>
      <c r="CUC74" s="361"/>
      <c r="CUD74" s="361"/>
      <c r="CUE74" s="361"/>
      <c r="CUF74" s="361"/>
      <c r="CUG74" s="361"/>
      <c r="CUH74" s="361"/>
      <c r="CUI74" s="361"/>
      <c r="CUJ74" s="361"/>
      <c r="CUK74" s="361"/>
      <c r="CUL74" s="361"/>
      <c r="CUM74" s="361"/>
      <c r="CUN74" s="361"/>
      <c r="CUO74" s="361"/>
      <c r="CUP74" s="361"/>
      <c r="CUQ74" s="361"/>
      <c r="CUR74" s="361"/>
      <c r="CUS74" s="361"/>
      <c r="CUT74" s="361"/>
      <c r="CUU74" s="361"/>
      <c r="CUV74" s="361"/>
      <c r="CUW74" s="361"/>
      <c r="CUX74" s="361"/>
      <c r="CUY74" s="361"/>
      <c r="CUZ74" s="361"/>
      <c r="CVA74" s="361"/>
      <c r="CVB74" s="361"/>
      <c r="CVC74" s="361"/>
      <c r="CVD74" s="361"/>
      <c r="CVE74" s="361"/>
      <c r="CVF74" s="361"/>
      <c r="CVG74" s="361"/>
      <c r="CVH74" s="361"/>
      <c r="CVI74" s="361"/>
      <c r="CVJ74" s="361"/>
      <c r="CVK74" s="361"/>
      <c r="CVL74" s="361"/>
      <c r="CVM74" s="361"/>
      <c r="CVN74" s="361"/>
      <c r="CVO74" s="361"/>
      <c r="CVP74" s="361"/>
      <c r="CVQ74" s="361"/>
      <c r="CVR74" s="361"/>
      <c r="CVS74" s="361"/>
      <c r="CVT74" s="361"/>
      <c r="CVU74" s="361"/>
      <c r="CVV74" s="361"/>
      <c r="CVW74" s="361"/>
      <c r="CVX74" s="361"/>
      <c r="CVY74" s="361"/>
      <c r="CVZ74" s="361"/>
      <c r="CWA74" s="361"/>
      <c r="CWB74" s="361"/>
      <c r="CWC74" s="361"/>
      <c r="CWD74" s="361"/>
      <c r="CWE74" s="361"/>
      <c r="CWF74" s="361"/>
      <c r="CWG74" s="361"/>
      <c r="CWH74" s="361"/>
      <c r="CWI74" s="361"/>
      <c r="CWJ74" s="361"/>
      <c r="CWK74" s="361"/>
      <c r="CWL74" s="361"/>
      <c r="CWM74" s="361"/>
      <c r="CWN74" s="361"/>
      <c r="CWO74" s="361"/>
      <c r="CWP74" s="361"/>
      <c r="CWQ74" s="361"/>
      <c r="CWR74" s="361"/>
      <c r="CWS74" s="361"/>
      <c r="CWT74" s="361"/>
      <c r="CWU74" s="361"/>
      <c r="CWV74" s="361"/>
      <c r="CWW74" s="361"/>
      <c r="CWX74" s="361"/>
      <c r="CWY74" s="361"/>
      <c r="CWZ74" s="361"/>
      <c r="CXA74" s="361"/>
      <c r="CXB74" s="361"/>
      <c r="CXC74" s="361"/>
      <c r="CXD74" s="361"/>
      <c r="CXE74" s="361"/>
      <c r="CXF74" s="361"/>
      <c r="CXG74" s="361"/>
      <c r="CXH74" s="361"/>
      <c r="CXI74" s="361"/>
      <c r="CXJ74" s="361"/>
      <c r="CXK74" s="361"/>
      <c r="CXL74" s="361"/>
      <c r="CXM74" s="361"/>
      <c r="CXN74" s="361"/>
      <c r="CXO74" s="361"/>
      <c r="CXP74" s="361"/>
      <c r="CXQ74" s="361"/>
      <c r="CXR74" s="361"/>
      <c r="CXS74" s="361"/>
      <c r="CXT74" s="361"/>
      <c r="CXU74" s="361"/>
      <c r="CXV74" s="361"/>
      <c r="CXW74" s="361"/>
      <c r="CXX74" s="361"/>
      <c r="CXY74" s="361"/>
      <c r="CXZ74" s="361"/>
      <c r="CYA74" s="361"/>
      <c r="CYB74" s="361"/>
      <c r="CYC74" s="361"/>
      <c r="CYD74" s="361"/>
      <c r="CYE74" s="361"/>
      <c r="CYF74" s="361"/>
      <c r="CYG74" s="361"/>
      <c r="CYH74" s="361"/>
      <c r="CYI74" s="361"/>
      <c r="CYJ74" s="361"/>
      <c r="CYK74" s="361"/>
      <c r="CYL74" s="361"/>
      <c r="CYM74" s="361"/>
      <c r="CYN74" s="361"/>
      <c r="CYO74" s="361"/>
      <c r="CYP74" s="361"/>
      <c r="CYQ74" s="361"/>
      <c r="CYR74" s="361"/>
      <c r="CYS74" s="361"/>
      <c r="CYT74" s="361"/>
      <c r="CYU74" s="361"/>
      <c r="CYV74" s="361"/>
      <c r="CYW74" s="361"/>
      <c r="CYX74" s="361"/>
      <c r="CYY74" s="361"/>
      <c r="CYZ74" s="361"/>
      <c r="CZA74" s="361"/>
      <c r="CZB74" s="361"/>
      <c r="CZC74" s="361"/>
      <c r="CZD74" s="361"/>
      <c r="CZE74" s="361"/>
      <c r="CZF74" s="361"/>
      <c r="CZG74" s="361"/>
      <c r="CZH74" s="361"/>
      <c r="CZI74" s="361"/>
      <c r="CZJ74" s="361"/>
      <c r="CZK74" s="361"/>
      <c r="CZL74" s="361"/>
      <c r="CZM74" s="361"/>
      <c r="CZN74" s="361"/>
      <c r="CZO74" s="361"/>
      <c r="CZP74" s="361"/>
      <c r="CZQ74" s="361"/>
      <c r="CZR74" s="361"/>
      <c r="CZS74" s="361"/>
      <c r="CZT74" s="361"/>
      <c r="CZU74" s="361"/>
      <c r="CZV74" s="361"/>
      <c r="CZW74" s="361"/>
      <c r="CZX74" s="361"/>
      <c r="CZY74" s="361"/>
      <c r="CZZ74" s="361"/>
      <c r="DAA74" s="361"/>
      <c r="DAB74" s="361"/>
      <c r="DAC74" s="361"/>
      <c r="DAD74" s="361"/>
      <c r="DAE74" s="361"/>
      <c r="DAF74" s="361"/>
      <c r="DAG74" s="361"/>
      <c r="DAH74" s="361"/>
      <c r="DAI74" s="361"/>
      <c r="DAJ74" s="361"/>
      <c r="DAK74" s="361"/>
      <c r="DAL74" s="361"/>
      <c r="DAM74" s="361"/>
      <c r="DAN74" s="361"/>
      <c r="DAO74" s="361"/>
      <c r="DAP74" s="361"/>
      <c r="DAQ74" s="361"/>
      <c r="DAR74" s="361"/>
      <c r="DAS74" s="361"/>
      <c r="DAT74" s="361"/>
      <c r="DAU74" s="361"/>
      <c r="DAV74" s="361"/>
      <c r="DAW74" s="361"/>
      <c r="DAX74" s="361"/>
      <c r="DAY74" s="361"/>
      <c r="DAZ74" s="361"/>
      <c r="DBA74" s="361"/>
      <c r="DBB74" s="361"/>
      <c r="DBC74" s="361"/>
      <c r="DBD74" s="361"/>
      <c r="DBE74" s="361"/>
      <c r="DBF74" s="361"/>
      <c r="DBG74" s="361"/>
      <c r="DBH74" s="361"/>
      <c r="DBI74" s="361"/>
      <c r="DBJ74" s="361"/>
      <c r="DBK74" s="361"/>
      <c r="DBL74" s="361"/>
      <c r="DBM74" s="361"/>
      <c r="DBN74" s="361"/>
      <c r="DBO74" s="361"/>
      <c r="DBP74" s="361"/>
      <c r="DBQ74" s="361"/>
      <c r="DBR74" s="361"/>
      <c r="DBS74" s="361"/>
      <c r="DBT74" s="361"/>
      <c r="DBU74" s="361"/>
      <c r="DBV74" s="361"/>
      <c r="DBW74" s="361"/>
      <c r="DBX74" s="361"/>
      <c r="DBY74" s="361"/>
      <c r="DBZ74" s="361"/>
      <c r="DCA74" s="361"/>
      <c r="DCB74" s="361"/>
      <c r="DCC74" s="361"/>
      <c r="DCD74" s="361"/>
      <c r="DCE74" s="361"/>
      <c r="DCF74" s="361"/>
      <c r="DCG74" s="361"/>
      <c r="DCH74" s="361"/>
      <c r="DCI74" s="361"/>
      <c r="DCJ74" s="361"/>
      <c r="DCK74" s="361"/>
      <c r="DCL74" s="361"/>
      <c r="DCM74" s="361"/>
      <c r="DCN74" s="361"/>
      <c r="DCO74" s="361"/>
      <c r="DCP74" s="361"/>
      <c r="DCQ74" s="361"/>
      <c r="DCR74" s="361"/>
      <c r="DCS74" s="361"/>
      <c r="DCT74" s="361"/>
      <c r="DCU74" s="361"/>
      <c r="DCV74" s="361"/>
      <c r="DCW74" s="361"/>
      <c r="DCX74" s="361"/>
      <c r="DCY74" s="361"/>
      <c r="DCZ74" s="361"/>
      <c r="DDA74" s="361"/>
      <c r="DDB74" s="361"/>
      <c r="DDC74" s="361"/>
      <c r="DDD74" s="361"/>
      <c r="DDE74" s="361"/>
      <c r="DDF74" s="361"/>
      <c r="DDG74" s="361"/>
      <c r="DDH74" s="361"/>
      <c r="DDI74" s="361"/>
      <c r="DDJ74" s="361"/>
      <c r="DDK74" s="361"/>
      <c r="DDL74" s="361"/>
      <c r="DDM74" s="361"/>
      <c r="DDN74" s="361"/>
      <c r="DDO74" s="361"/>
      <c r="DDP74" s="361"/>
      <c r="DDQ74" s="361"/>
      <c r="DDR74" s="361"/>
      <c r="DDS74" s="361"/>
      <c r="DDT74" s="361"/>
      <c r="DDU74" s="361"/>
      <c r="DDV74" s="361"/>
      <c r="DDW74" s="361"/>
      <c r="DDX74" s="361"/>
      <c r="DDY74" s="361"/>
      <c r="DDZ74" s="361"/>
      <c r="DEA74" s="361"/>
      <c r="DEB74" s="361"/>
      <c r="DEC74" s="361"/>
      <c r="DED74" s="361"/>
      <c r="DEE74" s="361"/>
      <c r="DEF74" s="361"/>
      <c r="DEG74" s="361"/>
      <c r="DEH74" s="361"/>
      <c r="DEI74" s="361"/>
      <c r="DEJ74" s="361"/>
      <c r="DEK74" s="361"/>
      <c r="DEL74" s="361"/>
      <c r="DEM74" s="361"/>
      <c r="DEN74" s="361"/>
      <c r="DEO74" s="361"/>
      <c r="DEP74" s="361"/>
      <c r="DEQ74" s="361"/>
      <c r="DER74" s="361"/>
      <c r="DES74" s="361"/>
      <c r="DET74" s="361"/>
      <c r="DEU74" s="361"/>
      <c r="DEV74" s="361"/>
      <c r="DEW74" s="361"/>
      <c r="DEX74" s="361"/>
      <c r="DEY74" s="361"/>
      <c r="DEZ74" s="361"/>
      <c r="DFA74" s="361"/>
      <c r="DFB74" s="361"/>
      <c r="DFC74" s="361"/>
      <c r="DFD74" s="361"/>
      <c r="DFE74" s="361"/>
      <c r="DFF74" s="361"/>
      <c r="DFG74" s="361"/>
      <c r="DFH74" s="361"/>
      <c r="DFI74" s="361"/>
      <c r="DFJ74" s="361"/>
      <c r="DFK74" s="361"/>
      <c r="DFL74" s="361"/>
      <c r="DFM74" s="361"/>
      <c r="DFN74" s="361"/>
      <c r="DFO74" s="361"/>
      <c r="DFP74" s="361"/>
      <c r="DFQ74" s="361"/>
      <c r="DFR74" s="361"/>
      <c r="DFS74" s="361"/>
      <c r="DFT74" s="361"/>
      <c r="DFU74" s="361"/>
      <c r="DFV74" s="361"/>
      <c r="DFW74" s="361"/>
      <c r="DFX74" s="361"/>
      <c r="DFY74" s="361"/>
      <c r="DFZ74" s="361"/>
      <c r="DGA74" s="361"/>
      <c r="DGB74" s="361"/>
      <c r="DGC74" s="361"/>
      <c r="DGD74" s="361"/>
      <c r="DGE74" s="361"/>
      <c r="DGF74" s="361"/>
      <c r="DGG74" s="361"/>
      <c r="DGH74" s="361"/>
      <c r="DGI74" s="361"/>
      <c r="DGJ74" s="361"/>
      <c r="DGK74" s="361"/>
      <c r="DGL74" s="361"/>
      <c r="DGM74" s="361"/>
      <c r="DGN74" s="361"/>
      <c r="DGO74" s="361"/>
      <c r="DGP74" s="361"/>
      <c r="DGQ74" s="361"/>
      <c r="DGR74" s="361"/>
      <c r="DGS74" s="361"/>
      <c r="DGT74" s="361"/>
      <c r="DGU74" s="361"/>
      <c r="DGV74" s="361"/>
      <c r="DGW74" s="361"/>
      <c r="DGX74" s="361"/>
      <c r="DGY74" s="361"/>
      <c r="DGZ74" s="361"/>
      <c r="DHA74" s="361"/>
      <c r="DHB74" s="361"/>
      <c r="DHC74" s="361"/>
      <c r="DHD74" s="361"/>
      <c r="DHE74" s="361"/>
      <c r="DHF74" s="361"/>
      <c r="DHG74" s="361"/>
      <c r="DHH74" s="361"/>
      <c r="DHI74" s="361"/>
      <c r="DHJ74" s="361"/>
      <c r="DHK74" s="361"/>
      <c r="DHL74" s="361"/>
      <c r="DHM74" s="361"/>
      <c r="DHN74" s="361"/>
      <c r="DHO74" s="361"/>
      <c r="DHP74" s="361"/>
      <c r="DHQ74" s="361"/>
      <c r="DHR74" s="361"/>
      <c r="DHS74" s="361"/>
      <c r="DHT74" s="361"/>
      <c r="DHU74" s="361"/>
      <c r="DHV74" s="361"/>
      <c r="DHW74" s="361"/>
      <c r="DHX74" s="361"/>
      <c r="DHY74" s="361"/>
      <c r="DHZ74" s="361"/>
      <c r="DIA74" s="361"/>
      <c r="DIB74" s="361"/>
      <c r="DIC74" s="361"/>
      <c r="DID74" s="361"/>
      <c r="DIE74" s="361"/>
      <c r="DIF74" s="361"/>
      <c r="DIG74" s="361"/>
      <c r="DIH74" s="361"/>
      <c r="DII74" s="361"/>
      <c r="DIJ74" s="361"/>
      <c r="DIK74" s="361"/>
      <c r="DIL74" s="361"/>
      <c r="DIM74" s="361"/>
      <c r="DIN74" s="361"/>
      <c r="DIO74" s="361"/>
      <c r="DIP74" s="361"/>
      <c r="DIQ74" s="361"/>
      <c r="DIR74" s="361"/>
      <c r="DIS74" s="361"/>
      <c r="DIT74" s="361"/>
      <c r="DIU74" s="361"/>
      <c r="DIV74" s="361"/>
      <c r="DIW74" s="361"/>
      <c r="DIX74" s="361"/>
      <c r="DIY74" s="361"/>
      <c r="DIZ74" s="361"/>
      <c r="DJA74" s="361"/>
      <c r="DJB74" s="361"/>
      <c r="DJC74" s="361"/>
      <c r="DJD74" s="361"/>
      <c r="DJE74" s="361"/>
      <c r="DJF74" s="361"/>
      <c r="DJG74" s="361"/>
      <c r="DJH74" s="361"/>
      <c r="DJI74" s="361"/>
      <c r="DJJ74" s="361"/>
      <c r="DJK74" s="361"/>
      <c r="DJL74" s="361"/>
      <c r="DJM74" s="361"/>
      <c r="DJN74" s="361"/>
      <c r="DJO74" s="361"/>
      <c r="DJP74" s="361"/>
      <c r="DJQ74" s="361"/>
      <c r="DJR74" s="361"/>
      <c r="DJS74" s="361"/>
      <c r="DJT74" s="361"/>
      <c r="DJU74" s="361"/>
      <c r="DJV74" s="361"/>
      <c r="DJW74" s="361"/>
      <c r="DJX74" s="361"/>
      <c r="DJY74" s="361"/>
      <c r="DJZ74" s="361"/>
      <c r="DKA74" s="361"/>
      <c r="DKB74" s="361"/>
      <c r="DKC74" s="361"/>
      <c r="DKD74" s="361"/>
      <c r="DKE74" s="361"/>
      <c r="DKF74" s="361"/>
      <c r="DKG74" s="361"/>
      <c r="DKH74" s="361"/>
      <c r="DKI74" s="361"/>
      <c r="DKJ74" s="361"/>
      <c r="DKK74" s="361"/>
      <c r="DKL74" s="361"/>
      <c r="DKM74" s="361"/>
      <c r="DKN74" s="361"/>
      <c r="DKO74" s="361"/>
      <c r="DKP74" s="361"/>
      <c r="DKQ74" s="361"/>
      <c r="DKR74" s="361"/>
      <c r="DKS74" s="361"/>
      <c r="DKT74" s="361"/>
      <c r="DKU74" s="361"/>
      <c r="DKV74" s="361"/>
      <c r="DKW74" s="361"/>
      <c r="DKX74" s="361"/>
      <c r="DKY74" s="361"/>
      <c r="DKZ74" s="361"/>
      <c r="DLA74" s="361"/>
      <c r="DLB74" s="361"/>
      <c r="DLC74" s="361"/>
      <c r="DLD74" s="361"/>
      <c r="DLE74" s="361"/>
      <c r="DLF74" s="361"/>
      <c r="DLG74" s="361"/>
      <c r="DLH74" s="361"/>
      <c r="DLI74" s="361"/>
      <c r="DLJ74" s="361"/>
      <c r="DLK74" s="361"/>
      <c r="DLL74" s="361"/>
      <c r="DLM74" s="361"/>
      <c r="DLN74" s="361"/>
      <c r="DLO74" s="361"/>
      <c r="DLP74" s="361"/>
      <c r="DLQ74" s="361"/>
      <c r="DLR74" s="361"/>
      <c r="DLS74" s="361"/>
      <c r="DLT74" s="361"/>
      <c r="DLU74" s="361"/>
      <c r="DLV74" s="361"/>
      <c r="DLW74" s="361"/>
      <c r="DLX74" s="361"/>
      <c r="DLY74" s="361"/>
      <c r="DLZ74" s="361"/>
      <c r="DMA74" s="361"/>
      <c r="DMB74" s="361"/>
      <c r="DMC74" s="361"/>
      <c r="DMD74" s="361"/>
      <c r="DME74" s="361"/>
      <c r="DMF74" s="361"/>
      <c r="DMG74" s="361"/>
      <c r="DMH74" s="361"/>
      <c r="DMI74" s="361"/>
      <c r="DMJ74" s="361"/>
      <c r="DMK74" s="361"/>
      <c r="DML74" s="361"/>
      <c r="DMM74" s="361"/>
      <c r="DMN74" s="361"/>
      <c r="DMO74" s="361"/>
      <c r="DMP74" s="361"/>
      <c r="DMQ74" s="361"/>
      <c r="DMR74" s="361"/>
      <c r="DMS74" s="361"/>
      <c r="DMT74" s="361"/>
      <c r="DMU74" s="361"/>
      <c r="DMV74" s="361"/>
      <c r="DMW74" s="361"/>
      <c r="DMX74" s="361"/>
      <c r="DMY74" s="361"/>
      <c r="DMZ74" s="361"/>
      <c r="DNA74" s="361"/>
      <c r="DNB74" s="361"/>
      <c r="DNC74" s="361"/>
      <c r="DND74" s="361"/>
      <c r="DNE74" s="361"/>
      <c r="DNF74" s="361"/>
      <c r="DNG74" s="361"/>
      <c r="DNH74" s="361"/>
      <c r="DNI74" s="361"/>
      <c r="DNJ74" s="361"/>
      <c r="DNK74" s="361"/>
      <c r="DNL74" s="361"/>
      <c r="DNM74" s="361"/>
      <c r="DNN74" s="361"/>
      <c r="DNO74" s="361"/>
      <c r="DNP74" s="361"/>
      <c r="DNQ74" s="361"/>
      <c r="DNR74" s="361"/>
      <c r="DNS74" s="361"/>
      <c r="DNT74" s="361"/>
      <c r="DNU74" s="361"/>
      <c r="DNV74" s="361"/>
      <c r="DNW74" s="361"/>
      <c r="DNX74" s="361"/>
      <c r="DNY74" s="361"/>
      <c r="DNZ74" s="361"/>
      <c r="DOA74" s="361"/>
      <c r="DOB74" s="361"/>
      <c r="DOC74" s="361"/>
      <c r="DOD74" s="361"/>
      <c r="DOE74" s="361"/>
      <c r="DOF74" s="361"/>
      <c r="DOG74" s="361"/>
      <c r="DOH74" s="361"/>
      <c r="DOI74" s="361"/>
      <c r="DOJ74" s="361"/>
      <c r="DOK74" s="361"/>
      <c r="DOL74" s="361"/>
      <c r="DOM74" s="361"/>
      <c r="DON74" s="361"/>
      <c r="DOO74" s="361"/>
      <c r="DOP74" s="361"/>
      <c r="DOQ74" s="361"/>
      <c r="DOR74" s="361"/>
      <c r="DOS74" s="361"/>
      <c r="DOT74" s="361"/>
      <c r="DOU74" s="361"/>
      <c r="DOV74" s="361"/>
      <c r="DOW74" s="361"/>
      <c r="DOX74" s="361"/>
      <c r="DOY74" s="361"/>
      <c r="DOZ74" s="361"/>
      <c r="DPA74" s="361"/>
      <c r="DPB74" s="361"/>
      <c r="DPC74" s="361"/>
      <c r="DPD74" s="361"/>
      <c r="DPE74" s="361"/>
      <c r="DPF74" s="361"/>
      <c r="DPG74" s="361"/>
      <c r="DPH74" s="361"/>
      <c r="DPI74" s="361"/>
      <c r="DPJ74" s="361"/>
      <c r="DPK74" s="361"/>
      <c r="DPL74" s="361"/>
      <c r="DPM74" s="361"/>
      <c r="DPN74" s="361"/>
      <c r="DPO74" s="361"/>
      <c r="DPP74" s="361"/>
      <c r="DPQ74" s="361"/>
      <c r="DPR74" s="361"/>
      <c r="DPS74" s="361"/>
      <c r="DPT74" s="361"/>
      <c r="DPU74" s="361"/>
      <c r="DPV74" s="361"/>
      <c r="DPW74" s="361"/>
      <c r="DPX74" s="361"/>
      <c r="DPY74" s="361"/>
      <c r="DPZ74" s="361"/>
      <c r="DQA74" s="361"/>
      <c r="DQB74" s="361"/>
      <c r="DQC74" s="361"/>
      <c r="DQD74" s="361"/>
      <c r="DQE74" s="361"/>
      <c r="DQF74" s="361"/>
      <c r="DQG74" s="361"/>
      <c r="DQH74" s="361"/>
      <c r="DQI74" s="361"/>
      <c r="DQJ74" s="361"/>
      <c r="DQK74" s="361"/>
      <c r="DQL74" s="361"/>
      <c r="DQM74" s="361"/>
      <c r="DQN74" s="361"/>
      <c r="DQO74" s="361"/>
      <c r="DQP74" s="361"/>
      <c r="DQQ74" s="361"/>
      <c r="DQR74" s="361"/>
      <c r="DQS74" s="361"/>
      <c r="DQT74" s="361"/>
      <c r="DQU74" s="361"/>
      <c r="DQV74" s="361"/>
      <c r="DQW74" s="361"/>
      <c r="DQX74" s="361"/>
      <c r="DQY74" s="361"/>
      <c r="DQZ74" s="361"/>
      <c r="DRA74" s="361"/>
      <c r="DRB74" s="361"/>
      <c r="DRC74" s="361"/>
      <c r="DRD74" s="361"/>
      <c r="DRE74" s="361"/>
      <c r="DRF74" s="361"/>
      <c r="DRG74" s="361"/>
      <c r="DRH74" s="361"/>
      <c r="DRI74" s="361"/>
      <c r="DRJ74" s="361"/>
      <c r="DRK74" s="361"/>
      <c r="DRL74" s="361"/>
      <c r="DRM74" s="361"/>
      <c r="DRN74" s="361"/>
      <c r="DRO74" s="361"/>
      <c r="DRP74" s="361"/>
      <c r="DRQ74" s="361"/>
      <c r="DRR74" s="361"/>
      <c r="DRS74" s="361"/>
      <c r="DRT74" s="361"/>
      <c r="DRU74" s="361"/>
      <c r="DRV74" s="361"/>
      <c r="DRW74" s="361"/>
      <c r="DRX74" s="361"/>
      <c r="DRY74" s="361"/>
      <c r="DRZ74" s="361"/>
      <c r="DSA74" s="361"/>
      <c r="DSB74" s="361"/>
      <c r="DSC74" s="361"/>
      <c r="DSD74" s="361"/>
      <c r="DSE74" s="361"/>
      <c r="DSF74" s="361"/>
      <c r="DSG74" s="361"/>
      <c r="DSH74" s="361"/>
      <c r="DSI74" s="361"/>
      <c r="DSJ74" s="361"/>
      <c r="DSK74" s="361"/>
      <c r="DSL74" s="361"/>
      <c r="DSM74" s="361"/>
      <c r="DSN74" s="361"/>
      <c r="DSO74" s="361"/>
      <c r="DSP74" s="361"/>
      <c r="DSQ74" s="361"/>
      <c r="DSR74" s="361"/>
      <c r="DSS74" s="361"/>
      <c r="DST74" s="361"/>
      <c r="DSU74" s="361"/>
      <c r="DSV74" s="361"/>
      <c r="DSW74" s="361"/>
      <c r="DSX74" s="361"/>
      <c r="DSY74" s="361"/>
      <c r="DSZ74" s="361"/>
      <c r="DTA74" s="361"/>
      <c r="DTB74" s="361"/>
      <c r="DTC74" s="361"/>
      <c r="DTD74" s="361"/>
      <c r="DTE74" s="361"/>
      <c r="DTF74" s="361"/>
      <c r="DTG74" s="361"/>
      <c r="DTH74" s="361"/>
      <c r="DTI74" s="361"/>
      <c r="DTJ74" s="361"/>
      <c r="DTK74" s="361"/>
      <c r="DTL74" s="361"/>
      <c r="DTM74" s="361"/>
      <c r="DTN74" s="361"/>
      <c r="DTO74" s="361"/>
      <c r="DTP74" s="361"/>
      <c r="DTQ74" s="361"/>
      <c r="DTR74" s="361"/>
      <c r="DTS74" s="361"/>
      <c r="DTT74" s="361"/>
      <c r="DTU74" s="361"/>
      <c r="DTV74" s="361"/>
      <c r="DTW74" s="361"/>
      <c r="DTX74" s="361"/>
      <c r="DTY74" s="361"/>
      <c r="DTZ74" s="361"/>
      <c r="DUA74" s="361"/>
      <c r="DUB74" s="361"/>
      <c r="DUC74" s="361"/>
      <c r="DUD74" s="361"/>
      <c r="DUE74" s="361"/>
      <c r="DUF74" s="361"/>
      <c r="DUG74" s="361"/>
      <c r="DUH74" s="361"/>
      <c r="DUI74" s="361"/>
      <c r="DUJ74" s="361"/>
      <c r="DUK74" s="361"/>
      <c r="DUL74" s="361"/>
      <c r="DUM74" s="361"/>
      <c r="DUN74" s="361"/>
      <c r="DUO74" s="361"/>
      <c r="DUP74" s="361"/>
      <c r="DUQ74" s="361"/>
      <c r="DUR74" s="361"/>
      <c r="DUS74" s="361"/>
      <c r="DUT74" s="361"/>
      <c r="DUU74" s="361"/>
      <c r="DUV74" s="361"/>
      <c r="DUW74" s="361"/>
      <c r="DUX74" s="361"/>
      <c r="DUY74" s="361"/>
      <c r="DUZ74" s="361"/>
      <c r="DVA74" s="361"/>
      <c r="DVB74" s="361"/>
      <c r="DVC74" s="361"/>
      <c r="DVD74" s="361"/>
      <c r="DVE74" s="361"/>
      <c r="DVF74" s="361"/>
      <c r="DVG74" s="361"/>
      <c r="DVH74" s="361"/>
      <c r="DVI74" s="361"/>
      <c r="DVJ74" s="361"/>
      <c r="DVK74" s="361"/>
      <c r="DVL74" s="361"/>
      <c r="DVM74" s="361"/>
      <c r="DVN74" s="361"/>
      <c r="DVO74" s="361"/>
      <c r="DVP74" s="361"/>
      <c r="DVQ74" s="361"/>
      <c r="DVR74" s="361"/>
      <c r="DVS74" s="361"/>
      <c r="DVT74" s="361"/>
      <c r="DVU74" s="361"/>
      <c r="DVV74" s="361"/>
      <c r="DVW74" s="361"/>
      <c r="DVX74" s="361"/>
      <c r="DVY74" s="361"/>
      <c r="DVZ74" s="361"/>
      <c r="DWA74" s="361"/>
      <c r="DWB74" s="361"/>
      <c r="DWC74" s="361"/>
      <c r="DWD74" s="361"/>
      <c r="DWE74" s="361"/>
      <c r="DWF74" s="361"/>
      <c r="DWG74" s="361"/>
      <c r="DWH74" s="361"/>
      <c r="DWI74" s="361"/>
      <c r="DWJ74" s="361"/>
      <c r="DWK74" s="361"/>
      <c r="DWL74" s="361"/>
      <c r="DWM74" s="361"/>
      <c r="DWN74" s="361"/>
      <c r="DWO74" s="361"/>
      <c r="DWP74" s="361"/>
      <c r="DWQ74" s="361"/>
      <c r="DWR74" s="361"/>
      <c r="DWS74" s="361"/>
      <c r="DWT74" s="361"/>
      <c r="DWU74" s="361"/>
      <c r="DWV74" s="361"/>
      <c r="DWW74" s="361"/>
      <c r="DWX74" s="361"/>
      <c r="DWY74" s="361"/>
      <c r="DWZ74" s="361"/>
      <c r="DXA74" s="361"/>
      <c r="DXB74" s="361"/>
      <c r="DXC74" s="361"/>
      <c r="DXD74" s="361"/>
      <c r="DXE74" s="361"/>
      <c r="DXF74" s="361"/>
      <c r="DXG74" s="361"/>
      <c r="DXH74" s="361"/>
      <c r="DXI74" s="361"/>
      <c r="DXJ74" s="361"/>
      <c r="DXK74" s="361"/>
      <c r="DXL74" s="361"/>
      <c r="DXM74" s="361"/>
      <c r="DXN74" s="361"/>
      <c r="DXO74" s="361"/>
      <c r="DXP74" s="361"/>
      <c r="DXQ74" s="361"/>
      <c r="DXR74" s="361"/>
      <c r="DXS74" s="361"/>
      <c r="DXT74" s="361"/>
      <c r="DXU74" s="361"/>
      <c r="DXV74" s="361"/>
      <c r="DXW74" s="361"/>
      <c r="DXX74" s="361"/>
      <c r="DXY74" s="361"/>
      <c r="DXZ74" s="361"/>
      <c r="DYA74" s="361"/>
      <c r="DYB74" s="361"/>
      <c r="DYC74" s="361"/>
      <c r="DYD74" s="361"/>
      <c r="DYE74" s="361"/>
      <c r="DYF74" s="361"/>
      <c r="DYG74" s="361"/>
      <c r="DYH74" s="361"/>
      <c r="DYI74" s="361"/>
      <c r="DYJ74" s="361"/>
      <c r="DYK74" s="361"/>
      <c r="DYL74" s="361"/>
      <c r="DYM74" s="361"/>
      <c r="DYN74" s="361"/>
      <c r="DYO74" s="361"/>
      <c r="DYP74" s="361"/>
      <c r="DYQ74" s="361"/>
      <c r="DYR74" s="361"/>
      <c r="DYS74" s="361"/>
      <c r="DYT74" s="361"/>
      <c r="DYU74" s="361"/>
      <c r="DYV74" s="361"/>
      <c r="DYW74" s="361"/>
      <c r="DYX74" s="361"/>
      <c r="DYY74" s="361"/>
      <c r="DYZ74" s="361"/>
      <c r="DZA74" s="361"/>
      <c r="DZB74" s="361"/>
      <c r="DZC74" s="361"/>
      <c r="DZD74" s="361"/>
      <c r="DZE74" s="361"/>
      <c r="DZF74" s="361"/>
      <c r="DZG74" s="361"/>
      <c r="DZH74" s="361"/>
      <c r="DZI74" s="361"/>
      <c r="DZJ74" s="361"/>
      <c r="DZK74" s="361"/>
      <c r="DZL74" s="361"/>
      <c r="DZM74" s="361"/>
      <c r="DZN74" s="361"/>
      <c r="DZO74" s="361"/>
      <c r="DZP74" s="361"/>
      <c r="DZQ74" s="361"/>
      <c r="DZR74" s="361"/>
      <c r="DZS74" s="361"/>
      <c r="DZT74" s="361"/>
      <c r="DZU74" s="361"/>
      <c r="DZV74" s="361"/>
      <c r="DZW74" s="361"/>
      <c r="DZX74" s="361"/>
      <c r="DZY74" s="361"/>
      <c r="DZZ74" s="361"/>
      <c r="EAA74" s="361"/>
      <c r="EAB74" s="361"/>
      <c r="EAC74" s="361"/>
      <c r="EAD74" s="361"/>
      <c r="EAE74" s="361"/>
      <c r="EAF74" s="361"/>
      <c r="EAG74" s="361"/>
      <c r="EAH74" s="361"/>
      <c r="EAI74" s="361"/>
      <c r="EAJ74" s="361"/>
      <c r="EAK74" s="361"/>
      <c r="EAL74" s="361"/>
      <c r="EAM74" s="361"/>
      <c r="EAN74" s="361"/>
      <c r="EAO74" s="361"/>
      <c r="EAP74" s="361"/>
      <c r="EAQ74" s="361"/>
      <c r="EAR74" s="361"/>
      <c r="EAS74" s="361"/>
      <c r="EAT74" s="361"/>
      <c r="EAU74" s="361"/>
      <c r="EAV74" s="361"/>
      <c r="EAW74" s="361"/>
      <c r="EAX74" s="361"/>
      <c r="EAY74" s="361"/>
      <c r="EAZ74" s="361"/>
      <c r="EBA74" s="361"/>
      <c r="EBB74" s="361"/>
      <c r="EBC74" s="361"/>
      <c r="EBD74" s="361"/>
      <c r="EBE74" s="361"/>
      <c r="EBF74" s="361"/>
      <c r="EBG74" s="361"/>
      <c r="EBH74" s="361"/>
      <c r="EBI74" s="361"/>
      <c r="EBJ74" s="361"/>
      <c r="EBK74" s="361"/>
      <c r="EBL74" s="361"/>
      <c r="EBM74" s="361"/>
      <c r="EBN74" s="361"/>
      <c r="EBO74" s="361"/>
      <c r="EBP74" s="361"/>
      <c r="EBQ74" s="361"/>
      <c r="EBR74" s="361"/>
      <c r="EBS74" s="361"/>
      <c r="EBT74" s="361"/>
      <c r="EBU74" s="361"/>
      <c r="EBV74" s="361"/>
      <c r="EBW74" s="361"/>
      <c r="EBX74" s="361"/>
      <c r="EBY74" s="361"/>
      <c r="EBZ74" s="361"/>
      <c r="ECA74" s="361"/>
      <c r="ECB74" s="361"/>
      <c r="ECC74" s="361"/>
      <c r="ECD74" s="361"/>
      <c r="ECE74" s="361"/>
      <c r="ECF74" s="361"/>
      <c r="ECG74" s="361"/>
      <c r="ECH74" s="361"/>
      <c r="ECI74" s="361"/>
      <c r="ECJ74" s="361"/>
      <c r="ECK74" s="361"/>
      <c r="ECL74" s="361"/>
      <c r="ECM74" s="361"/>
      <c r="ECN74" s="361"/>
      <c r="ECO74" s="361"/>
      <c r="ECP74" s="361"/>
      <c r="ECQ74" s="361"/>
      <c r="ECR74" s="361"/>
      <c r="ECS74" s="361"/>
      <c r="ECT74" s="361"/>
      <c r="ECU74" s="361"/>
      <c r="ECV74" s="361"/>
      <c r="ECW74" s="361"/>
      <c r="ECX74" s="361"/>
      <c r="ECY74" s="361"/>
      <c r="ECZ74" s="361"/>
      <c r="EDA74" s="361"/>
      <c r="EDB74" s="361"/>
      <c r="EDC74" s="361"/>
      <c r="EDD74" s="361"/>
      <c r="EDE74" s="361"/>
      <c r="EDF74" s="361"/>
      <c r="EDG74" s="361"/>
      <c r="EDH74" s="361"/>
      <c r="EDI74" s="361"/>
      <c r="EDJ74" s="361"/>
      <c r="EDK74" s="361"/>
      <c r="EDL74" s="361"/>
      <c r="EDM74" s="361"/>
      <c r="EDN74" s="361"/>
      <c r="EDO74" s="361"/>
      <c r="EDP74" s="361"/>
      <c r="EDQ74" s="361"/>
      <c r="EDR74" s="361"/>
      <c r="EDS74" s="361"/>
      <c r="EDT74" s="361"/>
      <c r="EDU74" s="361"/>
      <c r="EDV74" s="361"/>
      <c r="EDW74" s="361"/>
      <c r="EDX74" s="361"/>
      <c r="EDY74" s="361"/>
      <c r="EDZ74" s="361"/>
      <c r="EEA74" s="361"/>
      <c r="EEB74" s="361"/>
      <c r="EEC74" s="361"/>
      <c r="EED74" s="361"/>
      <c r="EEE74" s="361"/>
      <c r="EEF74" s="361"/>
      <c r="EEG74" s="361"/>
      <c r="EEH74" s="361"/>
      <c r="EEI74" s="361"/>
      <c r="EEJ74" s="361"/>
      <c r="EEK74" s="361"/>
      <c r="EEL74" s="361"/>
      <c r="EEM74" s="361"/>
      <c r="EEN74" s="361"/>
      <c r="EEO74" s="361"/>
      <c r="EEP74" s="361"/>
      <c r="EEQ74" s="361"/>
      <c r="EER74" s="361"/>
      <c r="EES74" s="361"/>
      <c r="EET74" s="361"/>
      <c r="EEU74" s="361"/>
      <c r="EEV74" s="361"/>
      <c r="EEW74" s="361"/>
      <c r="EEX74" s="361"/>
      <c r="EEY74" s="361"/>
      <c r="EEZ74" s="361"/>
      <c r="EFA74" s="361"/>
      <c r="EFB74" s="361"/>
      <c r="EFC74" s="361"/>
      <c r="EFD74" s="361"/>
      <c r="EFE74" s="361"/>
      <c r="EFF74" s="361"/>
      <c r="EFG74" s="361"/>
      <c r="EFH74" s="361"/>
      <c r="EFI74" s="361"/>
      <c r="EFJ74" s="361"/>
      <c r="EFK74" s="361"/>
      <c r="EFL74" s="361"/>
      <c r="EFM74" s="361"/>
      <c r="EFN74" s="361"/>
      <c r="EFO74" s="361"/>
      <c r="EFP74" s="361"/>
      <c r="EFQ74" s="361"/>
      <c r="EFR74" s="361"/>
      <c r="EFS74" s="361"/>
      <c r="EFT74" s="361"/>
      <c r="EFU74" s="361"/>
      <c r="EFV74" s="361"/>
      <c r="EFW74" s="361"/>
      <c r="EFX74" s="361"/>
      <c r="EFY74" s="361"/>
      <c r="EFZ74" s="361"/>
      <c r="EGA74" s="361"/>
      <c r="EGB74" s="361"/>
      <c r="EGC74" s="361"/>
      <c r="EGD74" s="361"/>
      <c r="EGE74" s="361"/>
      <c r="EGF74" s="361"/>
      <c r="EGG74" s="361"/>
      <c r="EGH74" s="361"/>
      <c r="EGI74" s="361"/>
      <c r="EGJ74" s="361"/>
      <c r="EGK74" s="361"/>
      <c r="EGL74" s="361"/>
      <c r="EGM74" s="361"/>
      <c r="EGN74" s="361"/>
      <c r="EGO74" s="361"/>
      <c r="EGP74" s="361"/>
      <c r="EGQ74" s="361"/>
      <c r="EGR74" s="361"/>
      <c r="EGS74" s="361"/>
      <c r="EGT74" s="361"/>
      <c r="EGU74" s="361"/>
      <c r="EGV74" s="361"/>
      <c r="EGW74" s="361"/>
      <c r="EGX74" s="361"/>
      <c r="EGY74" s="361"/>
      <c r="EGZ74" s="361"/>
      <c r="EHA74" s="361"/>
      <c r="EHB74" s="361"/>
      <c r="EHC74" s="361"/>
      <c r="EHD74" s="361"/>
      <c r="EHE74" s="361"/>
      <c r="EHF74" s="361"/>
      <c r="EHG74" s="361"/>
      <c r="EHH74" s="361"/>
      <c r="EHI74" s="361"/>
      <c r="EHJ74" s="361"/>
      <c r="EHK74" s="361"/>
      <c r="EHL74" s="361"/>
      <c r="EHM74" s="361"/>
      <c r="EHN74" s="361"/>
      <c r="EHO74" s="361"/>
      <c r="EHP74" s="361"/>
      <c r="EHQ74" s="361"/>
      <c r="EHR74" s="361"/>
      <c r="EHS74" s="361"/>
      <c r="EHT74" s="361"/>
      <c r="EHU74" s="361"/>
      <c r="EHV74" s="361"/>
      <c r="EHW74" s="361"/>
      <c r="EHX74" s="361"/>
      <c r="EHY74" s="361"/>
      <c r="EHZ74" s="361"/>
      <c r="EIA74" s="361"/>
      <c r="EIB74" s="361"/>
      <c r="EIC74" s="361"/>
      <c r="EID74" s="361"/>
      <c r="EIE74" s="361"/>
      <c r="EIF74" s="361"/>
      <c r="EIG74" s="361"/>
      <c r="EIH74" s="361"/>
      <c r="EII74" s="361"/>
      <c r="EIJ74" s="361"/>
      <c r="EIK74" s="361"/>
      <c r="EIL74" s="361"/>
      <c r="EIM74" s="361"/>
      <c r="EIN74" s="361"/>
      <c r="EIO74" s="361"/>
      <c r="EIP74" s="361"/>
      <c r="EIQ74" s="361"/>
      <c r="EIR74" s="361"/>
      <c r="EIS74" s="361"/>
      <c r="EIT74" s="361"/>
      <c r="EIU74" s="361"/>
      <c r="EIV74" s="361"/>
      <c r="EIW74" s="361"/>
      <c r="EIX74" s="361"/>
      <c r="EIY74" s="361"/>
      <c r="EIZ74" s="361"/>
      <c r="EJA74" s="361"/>
      <c r="EJB74" s="361"/>
      <c r="EJC74" s="361"/>
      <c r="EJD74" s="361"/>
      <c r="EJE74" s="361"/>
      <c r="EJF74" s="361"/>
      <c r="EJG74" s="361"/>
      <c r="EJH74" s="361"/>
      <c r="EJI74" s="361"/>
      <c r="EJJ74" s="361"/>
      <c r="EJK74" s="361"/>
      <c r="EJL74" s="361"/>
      <c r="EJM74" s="361"/>
      <c r="EJN74" s="361"/>
      <c r="EJO74" s="361"/>
      <c r="EJP74" s="361"/>
      <c r="EJQ74" s="361"/>
      <c r="EJR74" s="361"/>
      <c r="EJS74" s="361"/>
      <c r="EJT74" s="361"/>
      <c r="EJU74" s="361"/>
      <c r="EJV74" s="361"/>
      <c r="EJW74" s="361"/>
      <c r="EJX74" s="361"/>
      <c r="EJY74" s="361"/>
      <c r="EJZ74" s="361"/>
      <c r="EKA74" s="361"/>
      <c r="EKB74" s="361"/>
      <c r="EKC74" s="361"/>
      <c r="EKD74" s="361"/>
      <c r="EKE74" s="361"/>
      <c r="EKF74" s="361"/>
      <c r="EKG74" s="361"/>
      <c r="EKH74" s="361"/>
      <c r="EKI74" s="361"/>
      <c r="EKJ74" s="361"/>
      <c r="EKK74" s="361"/>
      <c r="EKL74" s="361"/>
      <c r="EKM74" s="361"/>
      <c r="EKN74" s="361"/>
      <c r="EKO74" s="361"/>
      <c r="EKP74" s="361"/>
      <c r="EKQ74" s="361"/>
      <c r="EKR74" s="361"/>
      <c r="EKS74" s="361"/>
      <c r="EKT74" s="361"/>
      <c r="EKU74" s="361"/>
      <c r="EKV74" s="361"/>
      <c r="EKW74" s="361"/>
      <c r="EKX74" s="361"/>
      <c r="EKY74" s="361"/>
      <c r="EKZ74" s="361"/>
      <c r="ELA74" s="361"/>
      <c r="ELB74" s="361"/>
      <c r="ELC74" s="361"/>
      <c r="ELD74" s="361"/>
      <c r="ELE74" s="361"/>
      <c r="ELF74" s="361"/>
      <c r="ELG74" s="361"/>
      <c r="ELH74" s="361"/>
      <c r="ELI74" s="361"/>
      <c r="ELJ74" s="361"/>
      <c r="ELK74" s="361"/>
      <c r="ELL74" s="361"/>
      <c r="ELM74" s="361"/>
      <c r="ELN74" s="361"/>
      <c r="ELO74" s="361"/>
      <c r="ELP74" s="361"/>
      <c r="ELQ74" s="361"/>
      <c r="ELR74" s="361"/>
      <c r="ELS74" s="361"/>
      <c r="ELT74" s="361"/>
      <c r="ELU74" s="361"/>
      <c r="ELV74" s="361"/>
      <c r="ELW74" s="361"/>
      <c r="ELX74" s="361"/>
      <c r="ELY74" s="361"/>
      <c r="ELZ74" s="361"/>
      <c r="EMA74" s="361"/>
      <c r="EMB74" s="361"/>
      <c r="EMC74" s="361"/>
      <c r="EMD74" s="361"/>
      <c r="EME74" s="361"/>
      <c r="EMF74" s="361"/>
      <c r="EMG74" s="361"/>
      <c r="EMH74" s="361"/>
      <c r="EMI74" s="361"/>
      <c r="EMJ74" s="361"/>
      <c r="EMK74" s="361"/>
      <c r="EML74" s="361"/>
      <c r="EMM74" s="361"/>
      <c r="EMN74" s="361"/>
      <c r="EMO74" s="361"/>
      <c r="EMP74" s="361"/>
      <c r="EMQ74" s="361"/>
      <c r="EMR74" s="361"/>
      <c r="EMS74" s="361"/>
      <c r="EMT74" s="361"/>
      <c r="EMU74" s="361"/>
      <c r="EMV74" s="361"/>
      <c r="EMW74" s="361"/>
      <c r="EMX74" s="361"/>
      <c r="EMY74" s="361"/>
      <c r="EMZ74" s="361"/>
      <c r="ENA74" s="361"/>
      <c r="ENB74" s="361"/>
      <c r="ENC74" s="361"/>
      <c r="END74" s="361"/>
      <c r="ENE74" s="361"/>
      <c r="ENF74" s="361"/>
      <c r="ENG74" s="361"/>
      <c r="ENH74" s="361"/>
      <c r="ENI74" s="361"/>
      <c r="ENJ74" s="361"/>
      <c r="ENK74" s="361"/>
      <c r="ENL74" s="361"/>
      <c r="ENM74" s="361"/>
      <c r="ENN74" s="361"/>
      <c r="ENO74" s="361"/>
      <c r="ENP74" s="361"/>
      <c r="ENQ74" s="361"/>
      <c r="ENR74" s="361"/>
      <c r="ENS74" s="361"/>
      <c r="ENT74" s="361"/>
      <c r="ENU74" s="361"/>
      <c r="ENV74" s="361"/>
      <c r="ENW74" s="361"/>
      <c r="ENX74" s="361"/>
      <c r="ENY74" s="361"/>
      <c r="ENZ74" s="361"/>
      <c r="EOA74" s="361"/>
      <c r="EOB74" s="361"/>
      <c r="EOC74" s="361"/>
      <c r="EOD74" s="361"/>
      <c r="EOE74" s="361"/>
      <c r="EOF74" s="361"/>
      <c r="EOG74" s="361"/>
      <c r="EOH74" s="361"/>
      <c r="EOI74" s="361"/>
      <c r="EOJ74" s="361"/>
      <c r="EOK74" s="361"/>
      <c r="EOL74" s="361"/>
      <c r="EOM74" s="361"/>
      <c r="EON74" s="361"/>
      <c r="EOO74" s="361"/>
      <c r="EOP74" s="361"/>
      <c r="EOQ74" s="361"/>
      <c r="EOR74" s="361"/>
      <c r="EOS74" s="361"/>
      <c r="EOT74" s="361"/>
      <c r="EOU74" s="361"/>
      <c r="EOV74" s="361"/>
      <c r="EOW74" s="361"/>
      <c r="EOX74" s="361"/>
      <c r="EOY74" s="361"/>
      <c r="EOZ74" s="361"/>
      <c r="EPA74" s="361"/>
      <c r="EPB74" s="361"/>
      <c r="EPC74" s="361"/>
      <c r="EPD74" s="361"/>
      <c r="EPE74" s="361"/>
      <c r="EPF74" s="361"/>
      <c r="EPG74" s="361"/>
      <c r="EPH74" s="361"/>
      <c r="EPI74" s="361"/>
      <c r="EPJ74" s="361"/>
      <c r="EPK74" s="361"/>
      <c r="EPL74" s="361"/>
      <c r="EPM74" s="361"/>
      <c r="EPN74" s="361"/>
      <c r="EPO74" s="361"/>
      <c r="EPP74" s="361"/>
      <c r="EPQ74" s="361"/>
      <c r="EPR74" s="361"/>
      <c r="EPS74" s="361"/>
      <c r="EPT74" s="361"/>
      <c r="EPU74" s="361"/>
      <c r="EPV74" s="361"/>
      <c r="EPW74" s="361"/>
      <c r="EPX74" s="361"/>
      <c r="EPY74" s="361"/>
      <c r="EPZ74" s="361"/>
      <c r="EQA74" s="361"/>
      <c r="EQB74" s="361"/>
      <c r="EQC74" s="361"/>
      <c r="EQD74" s="361"/>
      <c r="EQE74" s="361"/>
      <c r="EQF74" s="361"/>
      <c r="EQG74" s="361"/>
      <c r="EQH74" s="361"/>
      <c r="EQI74" s="361"/>
      <c r="EQJ74" s="361"/>
      <c r="EQK74" s="361"/>
      <c r="EQL74" s="361"/>
      <c r="EQM74" s="361"/>
      <c r="EQN74" s="361"/>
      <c r="EQO74" s="361"/>
      <c r="EQP74" s="361"/>
      <c r="EQQ74" s="361"/>
      <c r="EQR74" s="361"/>
      <c r="EQS74" s="361"/>
      <c r="EQT74" s="361"/>
      <c r="EQU74" s="361"/>
      <c r="EQV74" s="361"/>
      <c r="EQW74" s="361"/>
      <c r="EQX74" s="361"/>
      <c r="EQY74" s="361"/>
      <c r="EQZ74" s="361"/>
      <c r="ERA74" s="361"/>
      <c r="ERB74" s="361"/>
      <c r="ERC74" s="361"/>
      <c r="ERD74" s="361"/>
      <c r="ERE74" s="361"/>
      <c r="ERF74" s="361"/>
      <c r="ERG74" s="361"/>
      <c r="ERH74" s="361"/>
      <c r="ERI74" s="361"/>
      <c r="ERJ74" s="361"/>
      <c r="ERK74" s="361"/>
      <c r="ERL74" s="361"/>
      <c r="ERM74" s="361"/>
      <c r="ERN74" s="361"/>
      <c r="ERO74" s="361"/>
      <c r="ERP74" s="361"/>
      <c r="ERQ74" s="361"/>
      <c r="ERR74" s="361"/>
      <c r="ERS74" s="361"/>
      <c r="ERT74" s="361"/>
      <c r="ERU74" s="361"/>
      <c r="ERV74" s="361"/>
      <c r="ERW74" s="361"/>
      <c r="ERX74" s="361"/>
      <c r="ERY74" s="361"/>
      <c r="ERZ74" s="361"/>
      <c r="ESA74" s="361"/>
      <c r="ESB74" s="361"/>
      <c r="ESC74" s="361"/>
      <c r="ESD74" s="361"/>
      <c r="ESE74" s="361"/>
      <c r="ESF74" s="361"/>
      <c r="ESG74" s="361"/>
      <c r="ESH74" s="361"/>
      <c r="ESI74" s="361"/>
      <c r="ESJ74" s="361"/>
      <c r="ESK74" s="361"/>
      <c r="ESL74" s="361"/>
      <c r="ESM74" s="361"/>
      <c r="ESN74" s="361"/>
      <c r="ESO74" s="361"/>
      <c r="ESP74" s="361"/>
      <c r="ESQ74" s="361"/>
      <c r="ESR74" s="361"/>
      <c r="ESS74" s="361"/>
      <c r="EST74" s="361"/>
      <c r="ESU74" s="361"/>
      <c r="ESV74" s="361"/>
      <c r="ESW74" s="361"/>
      <c r="ESX74" s="361"/>
      <c r="ESY74" s="361"/>
      <c r="ESZ74" s="361"/>
      <c r="ETA74" s="361"/>
      <c r="ETB74" s="361"/>
      <c r="ETC74" s="361"/>
      <c r="ETD74" s="361"/>
      <c r="ETE74" s="361"/>
      <c r="ETF74" s="361"/>
      <c r="ETG74" s="361"/>
      <c r="ETH74" s="361"/>
      <c r="ETI74" s="361"/>
      <c r="ETJ74" s="361"/>
      <c r="ETK74" s="361"/>
      <c r="ETL74" s="361"/>
      <c r="ETM74" s="361"/>
      <c r="ETN74" s="361"/>
      <c r="ETO74" s="361"/>
      <c r="ETP74" s="361"/>
      <c r="ETQ74" s="361"/>
      <c r="ETR74" s="361"/>
      <c r="ETS74" s="361"/>
      <c r="ETT74" s="361"/>
      <c r="ETU74" s="361"/>
      <c r="ETV74" s="361"/>
      <c r="ETW74" s="361"/>
      <c r="ETX74" s="361"/>
      <c r="ETY74" s="361"/>
      <c r="ETZ74" s="361"/>
      <c r="EUA74" s="361"/>
      <c r="EUB74" s="361"/>
      <c r="EUC74" s="361"/>
      <c r="EUD74" s="361"/>
      <c r="EUE74" s="361"/>
      <c r="EUF74" s="361"/>
      <c r="EUG74" s="361"/>
      <c r="EUH74" s="361"/>
      <c r="EUI74" s="361"/>
      <c r="EUJ74" s="361"/>
      <c r="EUK74" s="361"/>
      <c r="EUL74" s="361"/>
      <c r="EUM74" s="361"/>
      <c r="EUN74" s="361"/>
      <c r="EUO74" s="361"/>
      <c r="EUP74" s="361"/>
      <c r="EUQ74" s="361"/>
      <c r="EUR74" s="361"/>
      <c r="EUS74" s="361"/>
      <c r="EUT74" s="361"/>
      <c r="EUU74" s="361"/>
      <c r="EUV74" s="361"/>
      <c r="EUW74" s="361"/>
      <c r="EUX74" s="361"/>
      <c r="EUY74" s="361"/>
      <c r="EUZ74" s="361"/>
      <c r="EVA74" s="361"/>
      <c r="EVB74" s="361"/>
      <c r="EVC74" s="361"/>
      <c r="EVD74" s="361"/>
      <c r="EVE74" s="361"/>
      <c r="EVF74" s="361"/>
      <c r="EVG74" s="361"/>
      <c r="EVH74" s="361"/>
      <c r="EVI74" s="361"/>
      <c r="EVJ74" s="361"/>
      <c r="EVK74" s="361"/>
      <c r="EVL74" s="361"/>
      <c r="EVM74" s="361"/>
      <c r="EVN74" s="361"/>
      <c r="EVO74" s="361"/>
      <c r="EVP74" s="361"/>
      <c r="EVQ74" s="361"/>
      <c r="EVR74" s="361"/>
      <c r="EVS74" s="361"/>
      <c r="EVT74" s="361"/>
      <c r="EVU74" s="361"/>
      <c r="EVV74" s="361"/>
      <c r="EVW74" s="361"/>
      <c r="EVX74" s="361"/>
      <c r="EVY74" s="361"/>
      <c r="EVZ74" s="361"/>
      <c r="EWA74" s="361"/>
      <c r="EWB74" s="361"/>
      <c r="EWC74" s="361"/>
      <c r="EWD74" s="361"/>
      <c r="EWE74" s="361"/>
      <c r="EWF74" s="361"/>
      <c r="EWG74" s="361"/>
      <c r="EWH74" s="361"/>
      <c r="EWI74" s="361"/>
      <c r="EWJ74" s="361"/>
      <c r="EWK74" s="361"/>
      <c r="EWL74" s="361"/>
      <c r="EWM74" s="361"/>
      <c r="EWN74" s="361"/>
      <c r="EWO74" s="361"/>
      <c r="EWP74" s="361"/>
      <c r="EWQ74" s="361"/>
      <c r="EWR74" s="361"/>
      <c r="EWS74" s="361"/>
      <c r="EWT74" s="361"/>
      <c r="EWU74" s="361"/>
      <c r="EWV74" s="361"/>
      <c r="EWW74" s="361"/>
      <c r="EWX74" s="361"/>
      <c r="EWY74" s="361"/>
      <c r="EWZ74" s="361"/>
      <c r="EXA74" s="361"/>
      <c r="EXB74" s="361"/>
      <c r="EXC74" s="361"/>
      <c r="EXD74" s="361"/>
      <c r="EXE74" s="361"/>
      <c r="EXF74" s="361"/>
      <c r="EXG74" s="361"/>
      <c r="EXH74" s="361"/>
      <c r="EXI74" s="361"/>
      <c r="EXJ74" s="361"/>
      <c r="EXK74" s="361"/>
      <c r="EXL74" s="361"/>
      <c r="EXM74" s="361"/>
      <c r="EXN74" s="361"/>
      <c r="EXO74" s="361"/>
      <c r="EXP74" s="361"/>
      <c r="EXQ74" s="361"/>
      <c r="EXR74" s="361"/>
      <c r="EXS74" s="361"/>
      <c r="EXT74" s="361"/>
      <c r="EXU74" s="361"/>
      <c r="EXV74" s="361"/>
      <c r="EXW74" s="361"/>
      <c r="EXX74" s="361"/>
      <c r="EXY74" s="361"/>
      <c r="EXZ74" s="361"/>
      <c r="EYA74" s="361"/>
      <c r="EYB74" s="361"/>
      <c r="EYC74" s="361"/>
      <c r="EYD74" s="361"/>
      <c r="EYE74" s="361"/>
      <c r="EYF74" s="361"/>
      <c r="EYG74" s="361"/>
      <c r="EYH74" s="361"/>
      <c r="EYI74" s="361"/>
      <c r="EYJ74" s="361"/>
      <c r="EYK74" s="361"/>
      <c r="EYL74" s="361"/>
      <c r="EYM74" s="361"/>
      <c r="EYN74" s="361"/>
      <c r="EYO74" s="361"/>
      <c r="EYP74" s="361"/>
      <c r="EYQ74" s="361"/>
      <c r="EYR74" s="361"/>
      <c r="EYS74" s="361"/>
      <c r="EYT74" s="361"/>
      <c r="EYU74" s="361"/>
      <c r="EYV74" s="361"/>
      <c r="EYW74" s="361"/>
      <c r="EYX74" s="361"/>
      <c r="EYY74" s="361"/>
      <c r="EYZ74" s="361"/>
      <c r="EZA74" s="361"/>
      <c r="EZB74" s="361"/>
      <c r="EZC74" s="361"/>
      <c r="EZD74" s="361"/>
      <c r="EZE74" s="361"/>
      <c r="EZF74" s="361"/>
      <c r="EZG74" s="361"/>
      <c r="EZH74" s="361"/>
      <c r="EZI74" s="361"/>
      <c r="EZJ74" s="361"/>
      <c r="EZK74" s="361"/>
      <c r="EZL74" s="361"/>
      <c r="EZM74" s="361"/>
      <c r="EZN74" s="361"/>
      <c r="EZO74" s="361"/>
      <c r="EZP74" s="361"/>
      <c r="EZQ74" s="361"/>
      <c r="EZR74" s="361"/>
      <c r="EZS74" s="361"/>
      <c r="EZT74" s="361"/>
      <c r="EZU74" s="361"/>
      <c r="EZV74" s="361"/>
      <c r="EZW74" s="361"/>
      <c r="EZX74" s="361"/>
      <c r="EZY74" s="361"/>
      <c r="EZZ74" s="361"/>
      <c r="FAA74" s="361"/>
      <c r="FAB74" s="361"/>
      <c r="FAC74" s="361"/>
      <c r="FAD74" s="361"/>
      <c r="FAE74" s="361"/>
      <c r="FAF74" s="361"/>
      <c r="FAG74" s="361"/>
      <c r="FAH74" s="361"/>
      <c r="FAI74" s="361"/>
      <c r="FAJ74" s="361"/>
      <c r="FAK74" s="361"/>
      <c r="FAL74" s="361"/>
      <c r="FAM74" s="361"/>
      <c r="FAN74" s="361"/>
      <c r="FAO74" s="361"/>
      <c r="FAP74" s="361"/>
      <c r="FAQ74" s="361"/>
      <c r="FAR74" s="361"/>
      <c r="FAS74" s="361"/>
      <c r="FAT74" s="361"/>
      <c r="FAU74" s="361"/>
      <c r="FAV74" s="361"/>
      <c r="FAW74" s="361"/>
      <c r="FAX74" s="361"/>
      <c r="FAY74" s="361"/>
      <c r="FAZ74" s="361"/>
      <c r="FBA74" s="361"/>
      <c r="FBB74" s="361"/>
      <c r="FBC74" s="361"/>
      <c r="FBD74" s="361"/>
      <c r="FBE74" s="361"/>
      <c r="FBF74" s="361"/>
      <c r="FBG74" s="361"/>
      <c r="FBH74" s="361"/>
      <c r="FBI74" s="361"/>
      <c r="FBJ74" s="361"/>
      <c r="FBK74" s="361"/>
      <c r="FBL74" s="361"/>
      <c r="FBM74" s="361"/>
      <c r="FBN74" s="361"/>
      <c r="FBO74" s="361"/>
      <c r="FBP74" s="361"/>
      <c r="FBQ74" s="361"/>
      <c r="FBR74" s="361"/>
      <c r="FBS74" s="361"/>
      <c r="FBT74" s="361"/>
      <c r="FBU74" s="361"/>
      <c r="FBV74" s="361"/>
      <c r="FBW74" s="361"/>
      <c r="FBX74" s="361"/>
      <c r="FBY74" s="361"/>
      <c r="FBZ74" s="361"/>
      <c r="FCA74" s="361"/>
      <c r="FCB74" s="361"/>
      <c r="FCC74" s="361"/>
      <c r="FCD74" s="361"/>
      <c r="FCE74" s="361"/>
      <c r="FCF74" s="361"/>
      <c r="FCG74" s="361"/>
      <c r="FCH74" s="361"/>
      <c r="FCI74" s="361"/>
      <c r="FCJ74" s="361"/>
      <c r="FCK74" s="361"/>
      <c r="FCL74" s="361"/>
      <c r="FCM74" s="361"/>
      <c r="FCN74" s="361"/>
      <c r="FCO74" s="361"/>
      <c r="FCP74" s="361"/>
      <c r="FCQ74" s="361"/>
      <c r="FCR74" s="361"/>
      <c r="FCS74" s="361"/>
      <c r="FCT74" s="361"/>
      <c r="FCU74" s="361"/>
      <c r="FCV74" s="361"/>
      <c r="FCW74" s="361"/>
      <c r="FCX74" s="361"/>
      <c r="FCY74" s="361"/>
      <c r="FCZ74" s="361"/>
      <c r="FDA74" s="361"/>
      <c r="FDB74" s="361"/>
      <c r="FDC74" s="361"/>
      <c r="FDD74" s="361"/>
      <c r="FDE74" s="361"/>
      <c r="FDF74" s="361"/>
      <c r="FDG74" s="361"/>
      <c r="FDH74" s="361"/>
      <c r="FDI74" s="361"/>
      <c r="FDJ74" s="361"/>
      <c r="FDK74" s="361"/>
      <c r="FDL74" s="361"/>
      <c r="FDM74" s="361"/>
      <c r="FDN74" s="361"/>
      <c r="FDO74" s="361"/>
      <c r="FDP74" s="361"/>
      <c r="FDQ74" s="361"/>
      <c r="FDR74" s="361"/>
      <c r="FDS74" s="361"/>
      <c r="FDT74" s="361"/>
      <c r="FDU74" s="361"/>
      <c r="FDV74" s="361"/>
      <c r="FDW74" s="361"/>
      <c r="FDX74" s="361"/>
      <c r="FDY74" s="361"/>
      <c r="FDZ74" s="361"/>
      <c r="FEA74" s="361"/>
      <c r="FEB74" s="361"/>
      <c r="FEC74" s="361"/>
      <c r="FED74" s="361"/>
      <c r="FEE74" s="361"/>
      <c r="FEF74" s="361"/>
      <c r="FEG74" s="361"/>
      <c r="FEH74" s="361"/>
      <c r="FEI74" s="361"/>
      <c r="FEJ74" s="361"/>
      <c r="FEK74" s="361"/>
      <c r="FEL74" s="361"/>
      <c r="FEM74" s="361"/>
      <c r="FEN74" s="361"/>
      <c r="FEO74" s="361"/>
      <c r="FEP74" s="361"/>
      <c r="FEQ74" s="361"/>
      <c r="FER74" s="361"/>
      <c r="FES74" s="361"/>
      <c r="FET74" s="361"/>
      <c r="FEU74" s="361"/>
      <c r="FEV74" s="361"/>
      <c r="FEW74" s="361"/>
      <c r="FEX74" s="361"/>
      <c r="FEY74" s="361"/>
      <c r="FEZ74" s="361"/>
      <c r="FFA74" s="361"/>
      <c r="FFB74" s="361"/>
      <c r="FFC74" s="361"/>
      <c r="FFD74" s="361"/>
      <c r="FFE74" s="361"/>
      <c r="FFF74" s="361"/>
      <c r="FFG74" s="361"/>
      <c r="FFH74" s="361"/>
      <c r="FFI74" s="361"/>
      <c r="FFJ74" s="361"/>
      <c r="FFK74" s="361"/>
      <c r="FFL74" s="361"/>
      <c r="FFM74" s="361"/>
      <c r="FFN74" s="361"/>
      <c r="FFO74" s="361"/>
      <c r="FFP74" s="361"/>
      <c r="FFQ74" s="361"/>
      <c r="FFR74" s="361"/>
      <c r="FFS74" s="361"/>
      <c r="FFT74" s="361"/>
      <c r="FFU74" s="361"/>
      <c r="FFV74" s="361"/>
      <c r="FFW74" s="361"/>
      <c r="FFX74" s="361"/>
      <c r="FFY74" s="361"/>
      <c r="FFZ74" s="361"/>
      <c r="FGA74" s="361"/>
      <c r="FGB74" s="361"/>
      <c r="FGC74" s="361"/>
      <c r="FGD74" s="361"/>
      <c r="FGE74" s="361"/>
      <c r="FGF74" s="361"/>
      <c r="FGG74" s="361"/>
      <c r="FGH74" s="361"/>
      <c r="FGI74" s="361"/>
      <c r="FGJ74" s="361"/>
      <c r="FGK74" s="361"/>
      <c r="FGL74" s="361"/>
      <c r="FGM74" s="361"/>
      <c r="FGN74" s="361"/>
      <c r="FGO74" s="361"/>
      <c r="FGP74" s="361"/>
      <c r="FGQ74" s="361"/>
      <c r="FGR74" s="361"/>
      <c r="FGS74" s="361"/>
      <c r="FGT74" s="361"/>
      <c r="FGU74" s="361"/>
      <c r="FGV74" s="361"/>
      <c r="FGW74" s="361"/>
      <c r="FGX74" s="361"/>
      <c r="FGY74" s="361"/>
      <c r="FGZ74" s="361"/>
      <c r="FHA74" s="361"/>
      <c r="FHB74" s="361"/>
      <c r="FHC74" s="361"/>
      <c r="FHD74" s="361"/>
      <c r="FHE74" s="361"/>
      <c r="FHF74" s="361"/>
      <c r="FHG74" s="361"/>
      <c r="FHH74" s="361"/>
      <c r="FHI74" s="361"/>
      <c r="FHJ74" s="361"/>
      <c r="FHK74" s="361"/>
      <c r="FHL74" s="361"/>
      <c r="FHM74" s="361"/>
      <c r="FHN74" s="361"/>
      <c r="FHO74" s="361"/>
      <c r="FHP74" s="361"/>
      <c r="FHQ74" s="361"/>
      <c r="FHR74" s="361"/>
      <c r="FHS74" s="361"/>
      <c r="FHT74" s="361"/>
      <c r="FHU74" s="361"/>
      <c r="FHV74" s="361"/>
      <c r="FHW74" s="361"/>
      <c r="FHX74" s="361"/>
      <c r="FHY74" s="361"/>
      <c r="FHZ74" s="361"/>
      <c r="FIA74" s="361"/>
      <c r="FIB74" s="361"/>
      <c r="FIC74" s="361"/>
      <c r="FID74" s="361"/>
      <c r="FIE74" s="361"/>
      <c r="FIF74" s="361"/>
      <c r="FIG74" s="361"/>
      <c r="FIH74" s="361"/>
      <c r="FII74" s="361"/>
      <c r="FIJ74" s="361"/>
      <c r="FIK74" s="361"/>
      <c r="FIL74" s="361"/>
      <c r="FIM74" s="361"/>
      <c r="FIN74" s="361"/>
      <c r="FIO74" s="361"/>
      <c r="FIP74" s="361"/>
      <c r="FIQ74" s="361"/>
      <c r="FIR74" s="361"/>
      <c r="FIS74" s="361"/>
      <c r="FIT74" s="361"/>
      <c r="FIU74" s="361"/>
      <c r="FIV74" s="361"/>
      <c r="FIW74" s="361"/>
      <c r="FIX74" s="361"/>
      <c r="FIY74" s="361"/>
      <c r="FIZ74" s="361"/>
      <c r="FJA74" s="361"/>
      <c r="FJB74" s="361"/>
      <c r="FJC74" s="361"/>
      <c r="FJD74" s="361"/>
      <c r="FJE74" s="361"/>
      <c r="FJF74" s="361"/>
      <c r="FJG74" s="361"/>
      <c r="FJH74" s="361"/>
      <c r="FJI74" s="361"/>
      <c r="FJJ74" s="361"/>
      <c r="FJK74" s="361"/>
      <c r="FJL74" s="361"/>
      <c r="FJM74" s="361"/>
      <c r="FJN74" s="361"/>
      <c r="FJO74" s="361"/>
      <c r="FJP74" s="361"/>
      <c r="FJQ74" s="361"/>
      <c r="FJR74" s="361"/>
      <c r="FJS74" s="361"/>
      <c r="FJT74" s="361"/>
      <c r="FJU74" s="361"/>
      <c r="FJV74" s="361"/>
      <c r="FJW74" s="361"/>
      <c r="FJX74" s="361"/>
      <c r="FJY74" s="361"/>
      <c r="FJZ74" s="361"/>
      <c r="FKA74" s="361"/>
      <c r="FKB74" s="361"/>
      <c r="FKC74" s="361"/>
      <c r="FKD74" s="361"/>
      <c r="FKE74" s="361"/>
      <c r="FKF74" s="361"/>
      <c r="FKG74" s="361"/>
      <c r="FKH74" s="361"/>
      <c r="FKI74" s="361"/>
      <c r="FKJ74" s="361"/>
      <c r="FKK74" s="361"/>
      <c r="FKL74" s="361"/>
      <c r="FKM74" s="361"/>
      <c r="FKN74" s="361"/>
      <c r="FKO74" s="361"/>
      <c r="FKP74" s="361"/>
      <c r="FKQ74" s="361"/>
      <c r="FKR74" s="361"/>
      <c r="FKS74" s="361"/>
      <c r="FKT74" s="361"/>
      <c r="FKU74" s="361"/>
      <c r="FKV74" s="361"/>
      <c r="FKW74" s="361"/>
      <c r="FKX74" s="361"/>
      <c r="FKY74" s="361"/>
      <c r="FKZ74" s="361"/>
      <c r="FLA74" s="361"/>
      <c r="FLB74" s="361"/>
      <c r="FLC74" s="361"/>
      <c r="FLD74" s="361"/>
      <c r="FLE74" s="361"/>
      <c r="FLF74" s="361"/>
      <c r="FLG74" s="361"/>
      <c r="FLH74" s="361"/>
      <c r="FLI74" s="361"/>
      <c r="FLJ74" s="361"/>
      <c r="FLK74" s="361"/>
      <c r="FLL74" s="361"/>
      <c r="FLM74" s="361"/>
      <c r="FLN74" s="361"/>
      <c r="FLO74" s="361"/>
      <c r="FLP74" s="361"/>
      <c r="FLQ74" s="361"/>
      <c r="FLR74" s="361"/>
      <c r="FLS74" s="361"/>
      <c r="FLT74" s="361"/>
      <c r="FLU74" s="361"/>
      <c r="FLV74" s="361"/>
      <c r="FLW74" s="361"/>
      <c r="FLX74" s="361"/>
      <c r="FLY74" s="361"/>
      <c r="FLZ74" s="361"/>
      <c r="FMA74" s="361"/>
      <c r="FMB74" s="361"/>
      <c r="FMC74" s="361"/>
      <c r="FMD74" s="361"/>
      <c r="FME74" s="361"/>
      <c r="FMF74" s="361"/>
      <c r="FMG74" s="361"/>
      <c r="FMH74" s="361"/>
      <c r="FMI74" s="361"/>
      <c r="FMJ74" s="361"/>
      <c r="FMK74" s="361"/>
      <c r="FML74" s="361"/>
      <c r="FMM74" s="361"/>
      <c r="FMN74" s="361"/>
      <c r="FMO74" s="361"/>
      <c r="FMP74" s="361"/>
      <c r="FMQ74" s="361"/>
      <c r="FMR74" s="361"/>
      <c r="FMS74" s="361"/>
      <c r="FMT74" s="361"/>
      <c r="FMU74" s="361"/>
      <c r="FMV74" s="361"/>
      <c r="FMW74" s="361"/>
      <c r="FMX74" s="361"/>
      <c r="FMY74" s="361"/>
      <c r="FMZ74" s="361"/>
      <c r="FNA74" s="361"/>
      <c r="FNB74" s="361"/>
      <c r="FNC74" s="361"/>
      <c r="FND74" s="361"/>
      <c r="FNE74" s="361"/>
      <c r="FNF74" s="361"/>
      <c r="FNG74" s="361"/>
      <c r="FNH74" s="361"/>
      <c r="FNI74" s="361"/>
      <c r="FNJ74" s="361"/>
      <c r="FNK74" s="361"/>
      <c r="FNL74" s="361"/>
      <c r="FNM74" s="361"/>
      <c r="FNN74" s="361"/>
      <c r="FNO74" s="361"/>
      <c r="FNP74" s="361"/>
      <c r="FNQ74" s="361"/>
      <c r="FNR74" s="361"/>
      <c r="FNS74" s="361"/>
      <c r="FNT74" s="361"/>
      <c r="FNU74" s="361"/>
      <c r="FNV74" s="361"/>
      <c r="FNW74" s="361"/>
      <c r="FNX74" s="361"/>
      <c r="FNY74" s="361"/>
      <c r="FNZ74" s="361"/>
      <c r="FOA74" s="361"/>
      <c r="FOB74" s="361"/>
      <c r="FOC74" s="361"/>
      <c r="FOD74" s="361"/>
      <c r="FOE74" s="361"/>
      <c r="FOF74" s="361"/>
      <c r="FOG74" s="361"/>
      <c r="FOH74" s="361"/>
      <c r="FOI74" s="361"/>
      <c r="FOJ74" s="361"/>
      <c r="FOK74" s="361"/>
      <c r="FOL74" s="361"/>
      <c r="FOM74" s="361"/>
      <c r="FON74" s="361"/>
      <c r="FOO74" s="361"/>
      <c r="FOP74" s="361"/>
      <c r="FOQ74" s="361"/>
      <c r="FOR74" s="361"/>
      <c r="FOS74" s="361"/>
      <c r="FOT74" s="361"/>
      <c r="FOU74" s="361"/>
      <c r="FOV74" s="361"/>
      <c r="FOW74" s="361"/>
      <c r="FOX74" s="361"/>
      <c r="FOY74" s="361"/>
      <c r="FOZ74" s="361"/>
      <c r="FPA74" s="361"/>
      <c r="FPB74" s="361"/>
      <c r="FPC74" s="361"/>
      <c r="FPD74" s="361"/>
      <c r="FPE74" s="361"/>
      <c r="FPF74" s="361"/>
      <c r="FPG74" s="361"/>
      <c r="FPH74" s="361"/>
      <c r="FPI74" s="361"/>
      <c r="FPJ74" s="361"/>
      <c r="FPK74" s="361"/>
      <c r="FPL74" s="361"/>
      <c r="FPM74" s="361"/>
      <c r="FPN74" s="361"/>
      <c r="FPO74" s="361"/>
      <c r="FPP74" s="361"/>
      <c r="FPQ74" s="361"/>
      <c r="FPR74" s="361"/>
      <c r="FPS74" s="361"/>
      <c r="FPT74" s="361"/>
      <c r="FPU74" s="361"/>
      <c r="FPV74" s="361"/>
      <c r="FPW74" s="361"/>
      <c r="FPX74" s="361"/>
      <c r="FPY74" s="361"/>
      <c r="FPZ74" s="361"/>
      <c r="FQA74" s="361"/>
      <c r="FQB74" s="361"/>
      <c r="FQC74" s="361"/>
      <c r="FQD74" s="361"/>
      <c r="FQE74" s="361"/>
      <c r="FQF74" s="361"/>
      <c r="FQG74" s="361"/>
      <c r="FQH74" s="361"/>
      <c r="FQI74" s="361"/>
      <c r="FQJ74" s="361"/>
      <c r="FQK74" s="361"/>
      <c r="FQL74" s="361"/>
      <c r="FQM74" s="361"/>
      <c r="FQN74" s="361"/>
      <c r="FQO74" s="361"/>
      <c r="FQP74" s="361"/>
      <c r="FQQ74" s="361"/>
      <c r="FQR74" s="361"/>
      <c r="FQS74" s="361"/>
      <c r="FQT74" s="361"/>
      <c r="FQU74" s="361"/>
      <c r="FQV74" s="361"/>
      <c r="FQW74" s="361"/>
      <c r="FQX74" s="361"/>
      <c r="FQY74" s="361"/>
      <c r="FQZ74" s="361"/>
      <c r="FRA74" s="361"/>
      <c r="FRB74" s="361"/>
      <c r="FRC74" s="361"/>
      <c r="FRD74" s="361"/>
      <c r="FRE74" s="361"/>
      <c r="FRF74" s="361"/>
      <c r="FRG74" s="361"/>
      <c r="FRH74" s="361"/>
      <c r="FRI74" s="361"/>
      <c r="FRJ74" s="361"/>
      <c r="FRK74" s="361"/>
      <c r="FRL74" s="361"/>
      <c r="FRM74" s="361"/>
      <c r="FRN74" s="361"/>
      <c r="FRO74" s="361"/>
      <c r="FRP74" s="361"/>
      <c r="FRQ74" s="361"/>
      <c r="FRR74" s="361"/>
      <c r="FRS74" s="361"/>
      <c r="FRT74" s="361"/>
      <c r="FRU74" s="361"/>
      <c r="FRV74" s="361"/>
      <c r="FRW74" s="361"/>
      <c r="FRX74" s="361"/>
      <c r="FRY74" s="361"/>
      <c r="FRZ74" s="361"/>
      <c r="FSA74" s="361"/>
      <c r="FSB74" s="361"/>
      <c r="FSC74" s="361"/>
      <c r="FSD74" s="361"/>
      <c r="FSE74" s="361"/>
      <c r="FSF74" s="361"/>
      <c r="FSG74" s="361"/>
      <c r="FSH74" s="361"/>
      <c r="FSI74" s="361"/>
      <c r="FSJ74" s="361"/>
      <c r="FSK74" s="361"/>
      <c r="FSL74" s="361"/>
      <c r="FSM74" s="361"/>
      <c r="FSN74" s="361"/>
      <c r="FSO74" s="361"/>
      <c r="FSP74" s="361"/>
      <c r="FSQ74" s="361"/>
      <c r="FSR74" s="361"/>
      <c r="FSS74" s="361"/>
      <c r="FST74" s="361"/>
      <c r="FSU74" s="361"/>
      <c r="FSV74" s="361"/>
      <c r="FSW74" s="361"/>
      <c r="FSX74" s="361"/>
      <c r="FSY74" s="361"/>
      <c r="FSZ74" s="361"/>
      <c r="FTA74" s="361"/>
      <c r="FTB74" s="361"/>
      <c r="FTC74" s="361"/>
      <c r="FTD74" s="361"/>
      <c r="FTE74" s="361"/>
      <c r="FTF74" s="361"/>
      <c r="FTG74" s="361"/>
      <c r="FTH74" s="361"/>
      <c r="FTI74" s="361"/>
      <c r="FTJ74" s="361"/>
      <c r="FTK74" s="361"/>
      <c r="FTL74" s="361"/>
      <c r="FTM74" s="361"/>
      <c r="FTN74" s="361"/>
      <c r="FTO74" s="361"/>
      <c r="FTP74" s="361"/>
      <c r="FTQ74" s="361"/>
      <c r="FTR74" s="361"/>
      <c r="FTS74" s="361"/>
      <c r="FTT74" s="361"/>
      <c r="FTU74" s="361"/>
      <c r="FTV74" s="361"/>
      <c r="FTW74" s="361"/>
      <c r="FTX74" s="361"/>
      <c r="FTY74" s="361"/>
      <c r="FTZ74" s="361"/>
      <c r="FUA74" s="361"/>
      <c r="FUB74" s="361"/>
      <c r="FUC74" s="361"/>
      <c r="FUD74" s="361"/>
      <c r="FUE74" s="361"/>
      <c r="FUF74" s="361"/>
      <c r="FUG74" s="361"/>
      <c r="FUH74" s="361"/>
      <c r="FUI74" s="361"/>
      <c r="FUJ74" s="361"/>
      <c r="FUK74" s="361"/>
      <c r="FUL74" s="361"/>
      <c r="FUM74" s="361"/>
      <c r="FUN74" s="361"/>
      <c r="FUO74" s="361"/>
      <c r="FUP74" s="361"/>
      <c r="FUQ74" s="361"/>
      <c r="FUR74" s="361"/>
      <c r="FUS74" s="361"/>
      <c r="FUT74" s="361"/>
      <c r="FUU74" s="361"/>
      <c r="FUV74" s="361"/>
      <c r="FUW74" s="361"/>
      <c r="FUX74" s="361"/>
      <c r="FUY74" s="361"/>
      <c r="FUZ74" s="361"/>
      <c r="FVA74" s="361"/>
      <c r="FVB74" s="361"/>
      <c r="FVC74" s="361"/>
      <c r="FVD74" s="361"/>
      <c r="FVE74" s="361"/>
      <c r="FVF74" s="361"/>
      <c r="FVG74" s="361"/>
      <c r="FVH74" s="361"/>
      <c r="FVI74" s="361"/>
      <c r="FVJ74" s="361"/>
      <c r="FVK74" s="361"/>
      <c r="FVL74" s="361"/>
      <c r="FVM74" s="361"/>
      <c r="FVN74" s="361"/>
      <c r="FVO74" s="361"/>
      <c r="FVP74" s="361"/>
      <c r="FVQ74" s="361"/>
      <c r="FVR74" s="361"/>
      <c r="FVS74" s="361"/>
      <c r="FVT74" s="361"/>
      <c r="FVU74" s="361"/>
      <c r="FVV74" s="361"/>
      <c r="FVW74" s="361"/>
      <c r="FVX74" s="361"/>
      <c r="FVY74" s="361"/>
      <c r="FVZ74" s="361"/>
      <c r="FWA74" s="361"/>
      <c r="FWB74" s="361"/>
      <c r="FWC74" s="361"/>
      <c r="FWD74" s="361"/>
      <c r="FWE74" s="361"/>
      <c r="FWF74" s="361"/>
      <c r="FWG74" s="361"/>
      <c r="FWH74" s="361"/>
      <c r="FWI74" s="361"/>
      <c r="FWJ74" s="361"/>
      <c r="FWK74" s="361"/>
      <c r="FWL74" s="361"/>
      <c r="FWM74" s="361"/>
      <c r="FWN74" s="361"/>
      <c r="FWO74" s="361"/>
      <c r="FWP74" s="361"/>
      <c r="FWQ74" s="361"/>
      <c r="FWR74" s="361"/>
      <c r="FWS74" s="361"/>
      <c r="FWT74" s="361"/>
      <c r="FWU74" s="361"/>
      <c r="FWV74" s="361"/>
      <c r="FWW74" s="361"/>
      <c r="FWX74" s="361"/>
      <c r="FWY74" s="361"/>
      <c r="FWZ74" s="361"/>
      <c r="FXA74" s="361"/>
      <c r="FXB74" s="361"/>
      <c r="FXC74" s="361"/>
      <c r="FXD74" s="361"/>
      <c r="FXE74" s="361"/>
      <c r="FXF74" s="361"/>
      <c r="FXG74" s="361"/>
      <c r="FXH74" s="361"/>
      <c r="FXI74" s="361"/>
      <c r="FXJ74" s="361"/>
      <c r="FXK74" s="361"/>
      <c r="FXL74" s="361"/>
      <c r="FXM74" s="361"/>
      <c r="FXN74" s="361"/>
      <c r="FXO74" s="361"/>
      <c r="FXP74" s="361"/>
      <c r="FXQ74" s="361"/>
      <c r="FXR74" s="361"/>
      <c r="FXS74" s="361"/>
      <c r="FXT74" s="361"/>
      <c r="FXU74" s="361"/>
      <c r="FXV74" s="361"/>
      <c r="FXW74" s="361"/>
      <c r="FXX74" s="361"/>
      <c r="FXY74" s="361"/>
      <c r="FXZ74" s="361"/>
      <c r="FYA74" s="361"/>
      <c r="FYB74" s="361"/>
      <c r="FYC74" s="361"/>
      <c r="FYD74" s="361"/>
      <c r="FYE74" s="361"/>
      <c r="FYF74" s="361"/>
      <c r="FYG74" s="361"/>
      <c r="FYH74" s="361"/>
      <c r="FYI74" s="361"/>
      <c r="FYJ74" s="361"/>
      <c r="FYK74" s="361"/>
      <c r="FYL74" s="361"/>
      <c r="FYM74" s="361"/>
      <c r="FYN74" s="361"/>
      <c r="FYO74" s="361"/>
      <c r="FYP74" s="361"/>
      <c r="FYQ74" s="361"/>
      <c r="FYR74" s="361"/>
      <c r="FYS74" s="361"/>
      <c r="FYT74" s="361"/>
      <c r="FYU74" s="361"/>
      <c r="FYV74" s="361"/>
      <c r="FYW74" s="361"/>
      <c r="FYX74" s="361"/>
      <c r="FYY74" s="361"/>
      <c r="FYZ74" s="361"/>
      <c r="FZA74" s="361"/>
      <c r="FZB74" s="361"/>
      <c r="FZC74" s="361"/>
      <c r="FZD74" s="361"/>
      <c r="FZE74" s="361"/>
      <c r="FZF74" s="361"/>
      <c r="FZG74" s="361"/>
      <c r="FZH74" s="361"/>
      <c r="FZI74" s="361"/>
      <c r="FZJ74" s="361"/>
      <c r="FZK74" s="361"/>
      <c r="FZL74" s="361"/>
      <c r="FZM74" s="361"/>
      <c r="FZN74" s="361"/>
      <c r="FZO74" s="361"/>
      <c r="FZP74" s="361"/>
      <c r="FZQ74" s="361"/>
      <c r="FZR74" s="361"/>
      <c r="FZS74" s="361"/>
      <c r="FZT74" s="361"/>
      <c r="FZU74" s="361"/>
      <c r="FZV74" s="361"/>
      <c r="FZW74" s="361"/>
      <c r="FZX74" s="361"/>
      <c r="FZY74" s="361"/>
      <c r="FZZ74" s="361"/>
      <c r="GAA74" s="361"/>
      <c r="GAB74" s="361"/>
      <c r="GAC74" s="361"/>
      <c r="GAD74" s="361"/>
      <c r="GAE74" s="361"/>
      <c r="GAF74" s="361"/>
      <c r="GAG74" s="361"/>
      <c r="GAH74" s="361"/>
      <c r="GAI74" s="361"/>
      <c r="GAJ74" s="361"/>
      <c r="GAK74" s="361"/>
      <c r="GAL74" s="361"/>
      <c r="GAM74" s="361"/>
      <c r="GAN74" s="361"/>
      <c r="GAO74" s="361"/>
      <c r="GAP74" s="361"/>
      <c r="GAQ74" s="361"/>
      <c r="GAR74" s="361"/>
      <c r="GAS74" s="361"/>
      <c r="GAT74" s="361"/>
      <c r="GAU74" s="361"/>
      <c r="GAV74" s="361"/>
      <c r="GAW74" s="361"/>
      <c r="GAX74" s="361"/>
      <c r="GAY74" s="361"/>
      <c r="GAZ74" s="361"/>
      <c r="GBA74" s="361"/>
      <c r="GBB74" s="361"/>
      <c r="GBC74" s="361"/>
      <c r="GBD74" s="361"/>
      <c r="GBE74" s="361"/>
      <c r="GBF74" s="361"/>
      <c r="GBG74" s="361"/>
      <c r="GBH74" s="361"/>
      <c r="GBI74" s="361"/>
      <c r="GBJ74" s="361"/>
      <c r="GBK74" s="361"/>
      <c r="GBL74" s="361"/>
      <c r="GBM74" s="361"/>
      <c r="GBN74" s="361"/>
      <c r="GBO74" s="361"/>
      <c r="GBP74" s="361"/>
      <c r="GBQ74" s="361"/>
      <c r="GBR74" s="361"/>
      <c r="GBS74" s="361"/>
      <c r="GBT74" s="361"/>
      <c r="GBU74" s="361"/>
      <c r="GBV74" s="361"/>
      <c r="GBW74" s="361"/>
      <c r="GBX74" s="361"/>
      <c r="GBY74" s="361"/>
      <c r="GBZ74" s="361"/>
      <c r="GCA74" s="361"/>
      <c r="GCB74" s="361"/>
      <c r="GCC74" s="361"/>
      <c r="GCD74" s="361"/>
      <c r="GCE74" s="361"/>
      <c r="GCF74" s="361"/>
      <c r="GCG74" s="361"/>
      <c r="GCH74" s="361"/>
      <c r="GCI74" s="361"/>
      <c r="GCJ74" s="361"/>
      <c r="GCK74" s="361"/>
      <c r="GCL74" s="361"/>
      <c r="GCM74" s="361"/>
      <c r="GCN74" s="361"/>
      <c r="GCO74" s="361"/>
      <c r="GCP74" s="361"/>
      <c r="GCQ74" s="361"/>
      <c r="GCR74" s="361"/>
      <c r="GCS74" s="361"/>
      <c r="GCT74" s="361"/>
      <c r="GCU74" s="361"/>
      <c r="GCV74" s="361"/>
      <c r="GCW74" s="361"/>
      <c r="GCX74" s="361"/>
      <c r="GCY74" s="361"/>
      <c r="GCZ74" s="361"/>
      <c r="GDA74" s="361"/>
      <c r="GDB74" s="361"/>
      <c r="GDC74" s="361"/>
      <c r="GDD74" s="361"/>
      <c r="GDE74" s="361"/>
      <c r="GDF74" s="361"/>
      <c r="GDG74" s="361"/>
      <c r="GDH74" s="361"/>
      <c r="GDI74" s="361"/>
      <c r="GDJ74" s="361"/>
      <c r="GDK74" s="361"/>
      <c r="GDL74" s="361"/>
      <c r="GDM74" s="361"/>
      <c r="GDN74" s="361"/>
      <c r="GDO74" s="361"/>
      <c r="GDP74" s="361"/>
      <c r="GDQ74" s="361"/>
      <c r="GDR74" s="361"/>
      <c r="GDS74" s="361"/>
      <c r="GDT74" s="361"/>
      <c r="GDU74" s="361"/>
      <c r="GDV74" s="361"/>
      <c r="GDW74" s="361"/>
      <c r="GDX74" s="361"/>
      <c r="GDY74" s="361"/>
      <c r="GDZ74" s="361"/>
      <c r="GEA74" s="361"/>
      <c r="GEB74" s="361"/>
      <c r="GEC74" s="361"/>
      <c r="GED74" s="361"/>
      <c r="GEE74" s="361"/>
      <c r="GEF74" s="361"/>
      <c r="GEG74" s="361"/>
      <c r="GEH74" s="361"/>
      <c r="GEI74" s="361"/>
      <c r="GEJ74" s="361"/>
      <c r="GEK74" s="361"/>
      <c r="GEL74" s="361"/>
      <c r="GEM74" s="361"/>
      <c r="GEN74" s="361"/>
      <c r="GEO74" s="361"/>
      <c r="GEP74" s="361"/>
      <c r="GEQ74" s="361"/>
      <c r="GER74" s="361"/>
      <c r="GES74" s="361"/>
      <c r="GET74" s="361"/>
      <c r="GEU74" s="361"/>
      <c r="GEV74" s="361"/>
      <c r="GEW74" s="361"/>
      <c r="GEX74" s="361"/>
      <c r="GEY74" s="361"/>
      <c r="GEZ74" s="361"/>
      <c r="GFA74" s="361"/>
      <c r="GFB74" s="361"/>
      <c r="GFC74" s="361"/>
      <c r="GFD74" s="361"/>
      <c r="GFE74" s="361"/>
      <c r="GFF74" s="361"/>
      <c r="GFG74" s="361"/>
      <c r="GFH74" s="361"/>
      <c r="GFI74" s="361"/>
      <c r="GFJ74" s="361"/>
      <c r="GFK74" s="361"/>
      <c r="GFL74" s="361"/>
      <c r="GFM74" s="361"/>
      <c r="GFN74" s="361"/>
      <c r="GFO74" s="361"/>
      <c r="GFP74" s="361"/>
      <c r="GFQ74" s="361"/>
      <c r="GFR74" s="361"/>
      <c r="GFS74" s="361"/>
      <c r="GFT74" s="361"/>
      <c r="GFU74" s="361"/>
      <c r="GFV74" s="361"/>
      <c r="GFW74" s="361"/>
      <c r="GFX74" s="361"/>
      <c r="GFY74" s="361"/>
      <c r="GFZ74" s="361"/>
      <c r="GGA74" s="361"/>
      <c r="GGB74" s="361"/>
      <c r="GGC74" s="361"/>
      <c r="GGD74" s="361"/>
      <c r="GGE74" s="361"/>
      <c r="GGF74" s="361"/>
      <c r="GGG74" s="361"/>
      <c r="GGH74" s="361"/>
      <c r="GGI74" s="361"/>
      <c r="GGJ74" s="361"/>
      <c r="GGK74" s="361"/>
      <c r="GGL74" s="361"/>
      <c r="GGM74" s="361"/>
      <c r="GGN74" s="361"/>
      <c r="GGO74" s="361"/>
      <c r="GGP74" s="361"/>
      <c r="GGQ74" s="361"/>
      <c r="GGR74" s="361"/>
      <c r="GGS74" s="361"/>
      <c r="GGT74" s="361"/>
      <c r="GGU74" s="361"/>
      <c r="GGV74" s="361"/>
      <c r="GGW74" s="361"/>
      <c r="GGX74" s="361"/>
      <c r="GGY74" s="361"/>
      <c r="GGZ74" s="361"/>
      <c r="GHA74" s="361"/>
      <c r="GHB74" s="361"/>
      <c r="GHC74" s="361"/>
      <c r="GHD74" s="361"/>
      <c r="GHE74" s="361"/>
      <c r="GHF74" s="361"/>
      <c r="GHG74" s="361"/>
      <c r="GHH74" s="361"/>
      <c r="GHI74" s="361"/>
      <c r="GHJ74" s="361"/>
      <c r="GHK74" s="361"/>
      <c r="GHL74" s="361"/>
      <c r="GHM74" s="361"/>
      <c r="GHN74" s="361"/>
      <c r="GHO74" s="361"/>
      <c r="GHP74" s="361"/>
      <c r="GHQ74" s="361"/>
      <c r="GHR74" s="361"/>
      <c r="GHS74" s="361"/>
      <c r="GHT74" s="361"/>
      <c r="GHU74" s="361"/>
      <c r="GHV74" s="361"/>
      <c r="GHW74" s="361"/>
      <c r="GHX74" s="361"/>
      <c r="GHY74" s="361"/>
      <c r="GHZ74" s="361"/>
      <c r="GIA74" s="361"/>
      <c r="GIB74" s="361"/>
      <c r="GIC74" s="361"/>
      <c r="GID74" s="361"/>
      <c r="GIE74" s="361"/>
      <c r="GIF74" s="361"/>
      <c r="GIG74" s="361"/>
      <c r="GIH74" s="361"/>
      <c r="GII74" s="361"/>
      <c r="GIJ74" s="361"/>
      <c r="GIK74" s="361"/>
      <c r="GIL74" s="361"/>
      <c r="GIM74" s="361"/>
      <c r="GIN74" s="361"/>
      <c r="GIO74" s="361"/>
      <c r="GIP74" s="361"/>
      <c r="GIQ74" s="361"/>
      <c r="GIR74" s="361"/>
      <c r="GIS74" s="361"/>
      <c r="GIT74" s="361"/>
      <c r="GIU74" s="361"/>
      <c r="GIV74" s="361"/>
      <c r="GIW74" s="361"/>
      <c r="GIX74" s="361"/>
      <c r="GIY74" s="361"/>
      <c r="GIZ74" s="361"/>
      <c r="GJA74" s="361"/>
      <c r="GJB74" s="361"/>
      <c r="GJC74" s="361"/>
      <c r="GJD74" s="361"/>
      <c r="GJE74" s="361"/>
      <c r="GJF74" s="361"/>
      <c r="GJG74" s="361"/>
      <c r="GJH74" s="361"/>
      <c r="GJI74" s="361"/>
      <c r="GJJ74" s="361"/>
      <c r="GJK74" s="361"/>
      <c r="GJL74" s="361"/>
      <c r="GJM74" s="361"/>
      <c r="GJN74" s="361"/>
      <c r="GJO74" s="361"/>
      <c r="GJP74" s="361"/>
      <c r="GJQ74" s="361"/>
      <c r="GJR74" s="361"/>
      <c r="GJS74" s="361"/>
      <c r="GJT74" s="361"/>
      <c r="GJU74" s="361"/>
      <c r="GJV74" s="361"/>
      <c r="GJW74" s="361"/>
      <c r="GJX74" s="361"/>
      <c r="GJY74" s="361"/>
      <c r="GJZ74" s="361"/>
      <c r="GKA74" s="361"/>
      <c r="GKB74" s="361"/>
      <c r="GKC74" s="361"/>
      <c r="GKD74" s="361"/>
      <c r="GKE74" s="361"/>
      <c r="GKF74" s="361"/>
      <c r="GKG74" s="361"/>
      <c r="GKH74" s="361"/>
      <c r="GKI74" s="361"/>
      <c r="GKJ74" s="361"/>
      <c r="GKK74" s="361"/>
      <c r="GKL74" s="361"/>
      <c r="GKM74" s="361"/>
      <c r="GKN74" s="361"/>
      <c r="GKO74" s="361"/>
      <c r="GKP74" s="361"/>
      <c r="GKQ74" s="361"/>
      <c r="GKR74" s="361"/>
      <c r="GKS74" s="361"/>
      <c r="GKT74" s="361"/>
      <c r="GKU74" s="361"/>
      <c r="GKV74" s="361"/>
      <c r="GKW74" s="361"/>
      <c r="GKX74" s="361"/>
      <c r="GKY74" s="361"/>
      <c r="GKZ74" s="361"/>
      <c r="GLA74" s="361"/>
      <c r="GLB74" s="361"/>
      <c r="GLC74" s="361"/>
      <c r="GLD74" s="361"/>
      <c r="GLE74" s="361"/>
      <c r="GLF74" s="361"/>
      <c r="GLG74" s="361"/>
      <c r="GLH74" s="361"/>
      <c r="GLI74" s="361"/>
      <c r="GLJ74" s="361"/>
      <c r="GLK74" s="361"/>
      <c r="GLL74" s="361"/>
      <c r="GLM74" s="361"/>
      <c r="GLN74" s="361"/>
      <c r="GLO74" s="361"/>
      <c r="GLP74" s="361"/>
      <c r="GLQ74" s="361"/>
      <c r="GLR74" s="361"/>
      <c r="GLS74" s="361"/>
      <c r="GLT74" s="361"/>
      <c r="GLU74" s="361"/>
      <c r="GLV74" s="361"/>
      <c r="GLW74" s="361"/>
      <c r="GLX74" s="361"/>
      <c r="GLY74" s="361"/>
      <c r="GLZ74" s="361"/>
      <c r="GMA74" s="361"/>
      <c r="GMB74" s="361"/>
      <c r="GMC74" s="361"/>
      <c r="GMD74" s="361"/>
      <c r="GME74" s="361"/>
      <c r="GMF74" s="361"/>
      <c r="GMG74" s="361"/>
      <c r="GMH74" s="361"/>
      <c r="GMI74" s="361"/>
      <c r="GMJ74" s="361"/>
      <c r="GMK74" s="361"/>
      <c r="GML74" s="361"/>
      <c r="GMM74" s="361"/>
      <c r="GMN74" s="361"/>
      <c r="GMO74" s="361"/>
      <c r="GMP74" s="361"/>
      <c r="GMQ74" s="361"/>
      <c r="GMR74" s="361"/>
      <c r="GMS74" s="361"/>
      <c r="GMT74" s="361"/>
      <c r="GMU74" s="361"/>
      <c r="GMV74" s="361"/>
      <c r="GMW74" s="361"/>
      <c r="GMX74" s="361"/>
      <c r="GMY74" s="361"/>
      <c r="GMZ74" s="361"/>
      <c r="GNA74" s="361"/>
      <c r="GNB74" s="361"/>
      <c r="GNC74" s="361"/>
      <c r="GND74" s="361"/>
      <c r="GNE74" s="361"/>
      <c r="GNF74" s="361"/>
      <c r="GNG74" s="361"/>
      <c r="GNH74" s="361"/>
      <c r="GNI74" s="361"/>
      <c r="GNJ74" s="361"/>
      <c r="GNK74" s="361"/>
      <c r="GNL74" s="361"/>
      <c r="GNM74" s="361"/>
      <c r="GNN74" s="361"/>
      <c r="GNO74" s="361"/>
      <c r="GNP74" s="361"/>
      <c r="GNQ74" s="361"/>
      <c r="GNR74" s="361"/>
      <c r="GNS74" s="361"/>
      <c r="GNT74" s="361"/>
      <c r="GNU74" s="361"/>
      <c r="GNV74" s="361"/>
      <c r="GNW74" s="361"/>
      <c r="GNX74" s="361"/>
      <c r="GNY74" s="361"/>
      <c r="GNZ74" s="361"/>
      <c r="GOA74" s="361"/>
      <c r="GOB74" s="361"/>
      <c r="GOC74" s="361"/>
      <c r="GOD74" s="361"/>
      <c r="GOE74" s="361"/>
      <c r="GOF74" s="361"/>
      <c r="GOG74" s="361"/>
      <c r="GOH74" s="361"/>
      <c r="GOI74" s="361"/>
      <c r="GOJ74" s="361"/>
      <c r="GOK74" s="361"/>
      <c r="GOL74" s="361"/>
      <c r="GOM74" s="361"/>
      <c r="GON74" s="361"/>
      <c r="GOO74" s="361"/>
      <c r="GOP74" s="361"/>
      <c r="GOQ74" s="361"/>
      <c r="GOR74" s="361"/>
      <c r="GOS74" s="361"/>
      <c r="GOT74" s="361"/>
      <c r="GOU74" s="361"/>
      <c r="GOV74" s="361"/>
      <c r="GOW74" s="361"/>
      <c r="GOX74" s="361"/>
      <c r="GOY74" s="361"/>
      <c r="GOZ74" s="361"/>
      <c r="GPA74" s="361"/>
      <c r="GPB74" s="361"/>
      <c r="GPC74" s="361"/>
      <c r="GPD74" s="361"/>
      <c r="GPE74" s="361"/>
      <c r="GPF74" s="361"/>
      <c r="GPG74" s="361"/>
      <c r="GPH74" s="361"/>
      <c r="GPI74" s="361"/>
      <c r="GPJ74" s="361"/>
      <c r="GPK74" s="361"/>
      <c r="GPL74" s="361"/>
      <c r="GPM74" s="361"/>
      <c r="GPN74" s="361"/>
      <c r="GPO74" s="361"/>
      <c r="GPP74" s="361"/>
      <c r="GPQ74" s="361"/>
      <c r="GPR74" s="361"/>
      <c r="GPS74" s="361"/>
      <c r="GPT74" s="361"/>
      <c r="GPU74" s="361"/>
      <c r="GPV74" s="361"/>
      <c r="GPW74" s="361"/>
      <c r="GPX74" s="361"/>
      <c r="GPY74" s="361"/>
      <c r="GPZ74" s="361"/>
      <c r="GQA74" s="361"/>
      <c r="GQB74" s="361"/>
      <c r="GQC74" s="361"/>
      <c r="GQD74" s="361"/>
      <c r="GQE74" s="361"/>
      <c r="GQF74" s="361"/>
      <c r="GQG74" s="361"/>
      <c r="GQH74" s="361"/>
      <c r="GQI74" s="361"/>
      <c r="GQJ74" s="361"/>
      <c r="GQK74" s="361"/>
      <c r="GQL74" s="361"/>
      <c r="GQM74" s="361"/>
      <c r="GQN74" s="361"/>
      <c r="GQO74" s="361"/>
      <c r="GQP74" s="361"/>
      <c r="GQQ74" s="361"/>
      <c r="GQR74" s="361"/>
      <c r="GQS74" s="361"/>
      <c r="GQT74" s="361"/>
      <c r="GQU74" s="361"/>
      <c r="GQV74" s="361"/>
      <c r="GQW74" s="361"/>
      <c r="GQX74" s="361"/>
      <c r="GQY74" s="361"/>
      <c r="GQZ74" s="361"/>
      <c r="GRA74" s="361"/>
      <c r="GRB74" s="361"/>
      <c r="GRC74" s="361"/>
      <c r="GRD74" s="361"/>
      <c r="GRE74" s="361"/>
      <c r="GRF74" s="361"/>
      <c r="GRG74" s="361"/>
      <c r="GRH74" s="361"/>
      <c r="GRI74" s="361"/>
      <c r="GRJ74" s="361"/>
      <c r="GRK74" s="361"/>
      <c r="GRL74" s="361"/>
      <c r="GRM74" s="361"/>
      <c r="GRN74" s="361"/>
      <c r="GRO74" s="361"/>
      <c r="GRP74" s="361"/>
      <c r="GRQ74" s="361"/>
      <c r="GRR74" s="361"/>
      <c r="GRS74" s="361"/>
      <c r="GRT74" s="361"/>
      <c r="GRU74" s="361"/>
      <c r="GRV74" s="361"/>
      <c r="GRW74" s="361"/>
      <c r="GRX74" s="361"/>
      <c r="GRY74" s="361"/>
      <c r="GRZ74" s="361"/>
      <c r="GSA74" s="361"/>
      <c r="GSB74" s="361"/>
      <c r="GSC74" s="361"/>
      <c r="GSD74" s="361"/>
      <c r="GSE74" s="361"/>
      <c r="GSF74" s="361"/>
      <c r="GSG74" s="361"/>
      <c r="GSH74" s="361"/>
      <c r="GSI74" s="361"/>
      <c r="GSJ74" s="361"/>
      <c r="GSK74" s="361"/>
      <c r="GSL74" s="361"/>
      <c r="GSM74" s="361"/>
      <c r="GSN74" s="361"/>
      <c r="GSO74" s="361"/>
      <c r="GSP74" s="361"/>
      <c r="GSQ74" s="361"/>
      <c r="GSR74" s="361"/>
      <c r="GSS74" s="361"/>
      <c r="GST74" s="361"/>
      <c r="GSU74" s="361"/>
      <c r="GSV74" s="361"/>
      <c r="GSW74" s="361"/>
      <c r="GSX74" s="361"/>
      <c r="GSY74" s="361"/>
      <c r="GSZ74" s="361"/>
      <c r="GTA74" s="361"/>
      <c r="GTB74" s="361"/>
      <c r="GTC74" s="361"/>
      <c r="GTD74" s="361"/>
      <c r="GTE74" s="361"/>
      <c r="GTF74" s="361"/>
      <c r="GTG74" s="361"/>
      <c r="GTH74" s="361"/>
      <c r="GTI74" s="361"/>
      <c r="GTJ74" s="361"/>
      <c r="GTK74" s="361"/>
      <c r="GTL74" s="361"/>
      <c r="GTM74" s="361"/>
      <c r="GTN74" s="361"/>
      <c r="GTO74" s="361"/>
      <c r="GTP74" s="361"/>
      <c r="GTQ74" s="361"/>
      <c r="GTR74" s="361"/>
      <c r="GTS74" s="361"/>
      <c r="GTT74" s="361"/>
      <c r="GTU74" s="361"/>
      <c r="GTV74" s="361"/>
      <c r="GTW74" s="361"/>
      <c r="GTX74" s="361"/>
      <c r="GTY74" s="361"/>
      <c r="GTZ74" s="361"/>
      <c r="GUA74" s="361"/>
      <c r="GUB74" s="361"/>
      <c r="GUC74" s="361"/>
      <c r="GUD74" s="361"/>
      <c r="GUE74" s="361"/>
      <c r="GUF74" s="361"/>
      <c r="GUG74" s="361"/>
      <c r="GUH74" s="361"/>
      <c r="GUI74" s="361"/>
      <c r="GUJ74" s="361"/>
      <c r="GUK74" s="361"/>
      <c r="GUL74" s="361"/>
      <c r="GUM74" s="361"/>
      <c r="GUN74" s="361"/>
      <c r="GUO74" s="361"/>
      <c r="GUP74" s="361"/>
      <c r="GUQ74" s="361"/>
      <c r="GUR74" s="361"/>
      <c r="GUS74" s="361"/>
      <c r="GUT74" s="361"/>
      <c r="GUU74" s="361"/>
      <c r="GUV74" s="361"/>
      <c r="GUW74" s="361"/>
      <c r="GUX74" s="361"/>
      <c r="GUY74" s="361"/>
      <c r="GUZ74" s="361"/>
      <c r="GVA74" s="361"/>
      <c r="GVB74" s="361"/>
      <c r="GVC74" s="361"/>
      <c r="GVD74" s="361"/>
      <c r="GVE74" s="361"/>
      <c r="GVF74" s="361"/>
      <c r="GVG74" s="361"/>
      <c r="GVH74" s="361"/>
      <c r="GVI74" s="361"/>
      <c r="GVJ74" s="361"/>
      <c r="GVK74" s="361"/>
      <c r="GVL74" s="361"/>
      <c r="GVM74" s="361"/>
      <c r="GVN74" s="361"/>
      <c r="GVO74" s="361"/>
      <c r="GVP74" s="361"/>
      <c r="GVQ74" s="361"/>
      <c r="GVR74" s="361"/>
      <c r="GVS74" s="361"/>
      <c r="GVT74" s="361"/>
      <c r="GVU74" s="361"/>
      <c r="GVV74" s="361"/>
      <c r="GVW74" s="361"/>
      <c r="GVX74" s="361"/>
      <c r="GVY74" s="361"/>
      <c r="GVZ74" s="361"/>
      <c r="GWA74" s="361"/>
      <c r="GWB74" s="361"/>
      <c r="GWC74" s="361"/>
      <c r="GWD74" s="361"/>
      <c r="GWE74" s="361"/>
      <c r="GWF74" s="361"/>
      <c r="GWG74" s="361"/>
      <c r="GWH74" s="361"/>
      <c r="GWI74" s="361"/>
      <c r="GWJ74" s="361"/>
      <c r="GWK74" s="361"/>
      <c r="GWL74" s="361"/>
      <c r="GWM74" s="361"/>
      <c r="GWN74" s="361"/>
      <c r="GWO74" s="361"/>
      <c r="GWP74" s="361"/>
      <c r="GWQ74" s="361"/>
      <c r="GWR74" s="361"/>
      <c r="GWS74" s="361"/>
      <c r="GWT74" s="361"/>
      <c r="GWU74" s="361"/>
      <c r="GWV74" s="361"/>
      <c r="GWW74" s="361"/>
      <c r="GWX74" s="361"/>
      <c r="GWY74" s="361"/>
      <c r="GWZ74" s="361"/>
      <c r="GXA74" s="361"/>
      <c r="GXB74" s="361"/>
      <c r="GXC74" s="361"/>
      <c r="GXD74" s="361"/>
      <c r="GXE74" s="361"/>
      <c r="GXF74" s="361"/>
      <c r="GXG74" s="361"/>
      <c r="GXH74" s="361"/>
      <c r="GXI74" s="361"/>
      <c r="GXJ74" s="361"/>
      <c r="GXK74" s="361"/>
      <c r="GXL74" s="361"/>
      <c r="GXM74" s="361"/>
      <c r="GXN74" s="361"/>
      <c r="GXO74" s="361"/>
      <c r="GXP74" s="361"/>
      <c r="GXQ74" s="361"/>
      <c r="GXR74" s="361"/>
      <c r="GXS74" s="361"/>
      <c r="GXT74" s="361"/>
      <c r="GXU74" s="361"/>
      <c r="GXV74" s="361"/>
      <c r="GXW74" s="361"/>
      <c r="GXX74" s="361"/>
      <c r="GXY74" s="361"/>
      <c r="GXZ74" s="361"/>
      <c r="GYA74" s="361"/>
      <c r="GYB74" s="361"/>
      <c r="GYC74" s="361"/>
      <c r="GYD74" s="361"/>
      <c r="GYE74" s="361"/>
      <c r="GYF74" s="361"/>
      <c r="GYG74" s="361"/>
      <c r="GYH74" s="361"/>
      <c r="GYI74" s="361"/>
      <c r="GYJ74" s="361"/>
      <c r="GYK74" s="361"/>
      <c r="GYL74" s="361"/>
      <c r="GYM74" s="361"/>
      <c r="GYN74" s="361"/>
      <c r="GYO74" s="361"/>
      <c r="GYP74" s="361"/>
      <c r="GYQ74" s="361"/>
      <c r="GYR74" s="361"/>
      <c r="GYS74" s="361"/>
      <c r="GYT74" s="361"/>
      <c r="GYU74" s="361"/>
      <c r="GYV74" s="361"/>
      <c r="GYW74" s="361"/>
      <c r="GYX74" s="361"/>
      <c r="GYY74" s="361"/>
      <c r="GYZ74" s="361"/>
      <c r="GZA74" s="361"/>
      <c r="GZB74" s="361"/>
      <c r="GZC74" s="361"/>
      <c r="GZD74" s="361"/>
      <c r="GZE74" s="361"/>
      <c r="GZF74" s="361"/>
      <c r="GZG74" s="361"/>
      <c r="GZH74" s="361"/>
      <c r="GZI74" s="361"/>
      <c r="GZJ74" s="361"/>
      <c r="GZK74" s="361"/>
      <c r="GZL74" s="361"/>
      <c r="GZM74" s="361"/>
      <c r="GZN74" s="361"/>
      <c r="GZO74" s="361"/>
      <c r="GZP74" s="361"/>
      <c r="GZQ74" s="361"/>
      <c r="GZR74" s="361"/>
      <c r="GZS74" s="361"/>
      <c r="GZT74" s="361"/>
      <c r="GZU74" s="361"/>
      <c r="GZV74" s="361"/>
      <c r="GZW74" s="361"/>
      <c r="GZX74" s="361"/>
      <c r="GZY74" s="361"/>
      <c r="GZZ74" s="361"/>
      <c r="HAA74" s="361"/>
      <c r="HAB74" s="361"/>
      <c r="HAC74" s="361"/>
      <c r="HAD74" s="361"/>
      <c r="HAE74" s="361"/>
      <c r="HAF74" s="361"/>
      <c r="HAG74" s="361"/>
      <c r="HAH74" s="361"/>
      <c r="HAI74" s="361"/>
      <c r="HAJ74" s="361"/>
      <c r="HAK74" s="361"/>
      <c r="HAL74" s="361"/>
      <c r="HAM74" s="361"/>
      <c r="HAN74" s="361"/>
      <c r="HAO74" s="361"/>
      <c r="HAP74" s="361"/>
      <c r="HAQ74" s="361"/>
      <c r="HAR74" s="361"/>
      <c r="HAS74" s="361"/>
      <c r="HAT74" s="361"/>
      <c r="HAU74" s="361"/>
      <c r="HAV74" s="361"/>
      <c r="HAW74" s="361"/>
      <c r="HAX74" s="361"/>
      <c r="HAY74" s="361"/>
      <c r="HAZ74" s="361"/>
      <c r="HBA74" s="361"/>
      <c r="HBB74" s="361"/>
      <c r="HBC74" s="361"/>
      <c r="HBD74" s="361"/>
      <c r="HBE74" s="361"/>
      <c r="HBF74" s="361"/>
      <c r="HBG74" s="361"/>
      <c r="HBH74" s="361"/>
      <c r="HBI74" s="361"/>
      <c r="HBJ74" s="361"/>
      <c r="HBK74" s="361"/>
      <c r="HBL74" s="361"/>
      <c r="HBM74" s="361"/>
      <c r="HBN74" s="361"/>
      <c r="HBO74" s="361"/>
      <c r="HBP74" s="361"/>
      <c r="HBQ74" s="361"/>
      <c r="HBR74" s="361"/>
      <c r="HBS74" s="361"/>
      <c r="HBT74" s="361"/>
      <c r="HBU74" s="361"/>
      <c r="HBV74" s="361"/>
      <c r="HBW74" s="361"/>
      <c r="HBX74" s="361"/>
      <c r="HBY74" s="361"/>
      <c r="HBZ74" s="361"/>
      <c r="HCA74" s="361"/>
      <c r="HCB74" s="361"/>
      <c r="HCC74" s="361"/>
      <c r="HCD74" s="361"/>
      <c r="HCE74" s="361"/>
      <c r="HCF74" s="361"/>
      <c r="HCG74" s="361"/>
      <c r="HCH74" s="361"/>
      <c r="HCI74" s="361"/>
      <c r="HCJ74" s="361"/>
      <c r="HCK74" s="361"/>
      <c r="HCL74" s="361"/>
      <c r="HCM74" s="361"/>
      <c r="HCN74" s="361"/>
      <c r="HCO74" s="361"/>
      <c r="HCP74" s="361"/>
      <c r="HCQ74" s="361"/>
      <c r="HCR74" s="361"/>
      <c r="HCS74" s="361"/>
      <c r="HCT74" s="361"/>
      <c r="HCU74" s="361"/>
      <c r="HCV74" s="361"/>
      <c r="HCW74" s="361"/>
      <c r="HCX74" s="361"/>
      <c r="HCY74" s="361"/>
      <c r="HCZ74" s="361"/>
      <c r="HDA74" s="361"/>
      <c r="HDB74" s="361"/>
      <c r="HDC74" s="361"/>
      <c r="HDD74" s="361"/>
      <c r="HDE74" s="361"/>
      <c r="HDF74" s="361"/>
      <c r="HDG74" s="361"/>
      <c r="HDH74" s="361"/>
      <c r="HDI74" s="361"/>
      <c r="HDJ74" s="361"/>
      <c r="HDK74" s="361"/>
      <c r="HDL74" s="361"/>
      <c r="HDM74" s="361"/>
      <c r="HDN74" s="361"/>
      <c r="HDO74" s="361"/>
      <c r="HDP74" s="361"/>
      <c r="HDQ74" s="361"/>
      <c r="HDR74" s="361"/>
      <c r="HDS74" s="361"/>
      <c r="HDT74" s="361"/>
      <c r="HDU74" s="361"/>
      <c r="HDV74" s="361"/>
      <c r="HDW74" s="361"/>
      <c r="HDX74" s="361"/>
      <c r="HDY74" s="361"/>
      <c r="HDZ74" s="361"/>
      <c r="HEA74" s="361"/>
      <c r="HEB74" s="361"/>
      <c r="HEC74" s="361"/>
      <c r="HED74" s="361"/>
      <c r="HEE74" s="361"/>
      <c r="HEF74" s="361"/>
      <c r="HEG74" s="361"/>
      <c r="HEH74" s="361"/>
      <c r="HEI74" s="361"/>
      <c r="HEJ74" s="361"/>
      <c r="HEK74" s="361"/>
      <c r="HEL74" s="361"/>
      <c r="HEM74" s="361"/>
      <c r="HEN74" s="361"/>
      <c r="HEO74" s="361"/>
      <c r="HEP74" s="361"/>
      <c r="HEQ74" s="361"/>
      <c r="HER74" s="361"/>
      <c r="HES74" s="361"/>
      <c r="HET74" s="361"/>
      <c r="HEU74" s="361"/>
      <c r="HEV74" s="361"/>
      <c r="HEW74" s="361"/>
      <c r="HEX74" s="361"/>
      <c r="HEY74" s="361"/>
      <c r="HEZ74" s="361"/>
      <c r="HFA74" s="361"/>
      <c r="HFB74" s="361"/>
      <c r="HFC74" s="361"/>
      <c r="HFD74" s="361"/>
      <c r="HFE74" s="361"/>
      <c r="HFF74" s="361"/>
      <c r="HFG74" s="361"/>
      <c r="HFH74" s="361"/>
      <c r="HFI74" s="361"/>
      <c r="HFJ74" s="361"/>
      <c r="HFK74" s="361"/>
      <c r="HFL74" s="361"/>
      <c r="HFM74" s="361"/>
      <c r="HFN74" s="361"/>
      <c r="HFO74" s="361"/>
      <c r="HFP74" s="361"/>
      <c r="HFQ74" s="361"/>
      <c r="HFR74" s="361"/>
      <c r="HFS74" s="361"/>
      <c r="HFT74" s="361"/>
      <c r="HFU74" s="361"/>
      <c r="HFV74" s="361"/>
      <c r="HFW74" s="361"/>
      <c r="HFX74" s="361"/>
      <c r="HFY74" s="361"/>
      <c r="HFZ74" s="361"/>
      <c r="HGA74" s="361"/>
      <c r="HGB74" s="361"/>
      <c r="HGC74" s="361"/>
      <c r="HGD74" s="361"/>
      <c r="HGE74" s="361"/>
      <c r="HGF74" s="361"/>
      <c r="HGG74" s="361"/>
      <c r="HGH74" s="361"/>
      <c r="HGI74" s="361"/>
      <c r="HGJ74" s="361"/>
      <c r="HGK74" s="361"/>
      <c r="HGL74" s="361"/>
      <c r="HGM74" s="361"/>
      <c r="HGN74" s="361"/>
      <c r="HGO74" s="361"/>
      <c r="HGP74" s="361"/>
      <c r="HGQ74" s="361"/>
      <c r="HGR74" s="361"/>
      <c r="HGS74" s="361"/>
      <c r="HGT74" s="361"/>
      <c r="HGU74" s="361"/>
      <c r="HGV74" s="361"/>
      <c r="HGW74" s="361"/>
      <c r="HGX74" s="361"/>
      <c r="HGY74" s="361"/>
      <c r="HGZ74" s="361"/>
      <c r="HHA74" s="361"/>
      <c r="HHB74" s="361"/>
      <c r="HHC74" s="361"/>
      <c r="HHD74" s="361"/>
      <c r="HHE74" s="361"/>
      <c r="HHF74" s="361"/>
      <c r="HHG74" s="361"/>
      <c r="HHH74" s="361"/>
      <c r="HHI74" s="361"/>
      <c r="HHJ74" s="361"/>
      <c r="HHK74" s="361"/>
      <c r="HHL74" s="361"/>
      <c r="HHM74" s="361"/>
      <c r="HHN74" s="361"/>
      <c r="HHO74" s="361"/>
      <c r="HHP74" s="361"/>
      <c r="HHQ74" s="361"/>
      <c r="HHR74" s="361"/>
      <c r="HHS74" s="361"/>
      <c r="HHT74" s="361"/>
      <c r="HHU74" s="361"/>
      <c r="HHV74" s="361"/>
      <c r="HHW74" s="361"/>
      <c r="HHX74" s="361"/>
      <c r="HHY74" s="361"/>
      <c r="HHZ74" s="361"/>
      <c r="HIA74" s="361"/>
      <c r="HIB74" s="361"/>
      <c r="HIC74" s="361"/>
      <c r="HID74" s="361"/>
      <c r="HIE74" s="361"/>
      <c r="HIF74" s="361"/>
      <c r="HIG74" s="361"/>
      <c r="HIH74" s="361"/>
      <c r="HII74" s="361"/>
      <c r="HIJ74" s="361"/>
      <c r="HIK74" s="361"/>
      <c r="HIL74" s="361"/>
      <c r="HIM74" s="361"/>
      <c r="HIN74" s="361"/>
      <c r="HIO74" s="361"/>
      <c r="HIP74" s="361"/>
      <c r="HIQ74" s="361"/>
      <c r="HIR74" s="361"/>
      <c r="HIS74" s="361"/>
      <c r="HIT74" s="361"/>
      <c r="HIU74" s="361"/>
      <c r="HIV74" s="361"/>
      <c r="HIW74" s="361"/>
      <c r="HIX74" s="361"/>
      <c r="HIY74" s="361"/>
      <c r="HIZ74" s="361"/>
      <c r="HJA74" s="361"/>
      <c r="HJB74" s="361"/>
      <c r="HJC74" s="361"/>
      <c r="HJD74" s="361"/>
      <c r="HJE74" s="361"/>
      <c r="HJF74" s="361"/>
      <c r="HJG74" s="361"/>
      <c r="HJH74" s="361"/>
      <c r="HJI74" s="361"/>
      <c r="HJJ74" s="361"/>
      <c r="HJK74" s="361"/>
      <c r="HJL74" s="361"/>
      <c r="HJM74" s="361"/>
      <c r="HJN74" s="361"/>
      <c r="HJO74" s="361"/>
      <c r="HJP74" s="361"/>
      <c r="HJQ74" s="361"/>
      <c r="HJR74" s="361"/>
      <c r="HJS74" s="361"/>
      <c r="HJT74" s="361"/>
      <c r="HJU74" s="361"/>
      <c r="HJV74" s="361"/>
      <c r="HJW74" s="361"/>
      <c r="HJX74" s="361"/>
      <c r="HJY74" s="361"/>
      <c r="HJZ74" s="361"/>
      <c r="HKA74" s="361"/>
      <c r="HKB74" s="361"/>
      <c r="HKC74" s="361"/>
      <c r="HKD74" s="361"/>
      <c r="HKE74" s="361"/>
      <c r="HKF74" s="361"/>
      <c r="HKG74" s="361"/>
      <c r="HKH74" s="361"/>
      <c r="HKI74" s="361"/>
      <c r="HKJ74" s="361"/>
      <c r="HKK74" s="361"/>
      <c r="HKL74" s="361"/>
      <c r="HKM74" s="361"/>
      <c r="HKN74" s="361"/>
      <c r="HKO74" s="361"/>
      <c r="HKP74" s="361"/>
      <c r="HKQ74" s="361"/>
      <c r="HKR74" s="361"/>
      <c r="HKS74" s="361"/>
      <c r="HKT74" s="361"/>
      <c r="HKU74" s="361"/>
      <c r="HKV74" s="361"/>
      <c r="HKW74" s="361"/>
      <c r="HKX74" s="361"/>
      <c r="HKY74" s="361"/>
      <c r="HKZ74" s="361"/>
      <c r="HLA74" s="361"/>
      <c r="HLB74" s="361"/>
      <c r="HLC74" s="361"/>
      <c r="HLD74" s="361"/>
      <c r="HLE74" s="361"/>
      <c r="HLF74" s="361"/>
      <c r="HLG74" s="361"/>
      <c r="HLH74" s="361"/>
      <c r="HLI74" s="361"/>
      <c r="HLJ74" s="361"/>
      <c r="HLK74" s="361"/>
      <c r="HLL74" s="361"/>
      <c r="HLM74" s="361"/>
      <c r="HLN74" s="361"/>
      <c r="HLO74" s="361"/>
      <c r="HLP74" s="361"/>
      <c r="HLQ74" s="361"/>
      <c r="HLR74" s="361"/>
      <c r="HLS74" s="361"/>
      <c r="HLT74" s="361"/>
      <c r="HLU74" s="361"/>
      <c r="HLV74" s="361"/>
      <c r="HLW74" s="361"/>
      <c r="HLX74" s="361"/>
      <c r="HLY74" s="361"/>
      <c r="HLZ74" s="361"/>
      <c r="HMA74" s="361"/>
      <c r="HMB74" s="361"/>
      <c r="HMC74" s="361"/>
      <c r="HMD74" s="361"/>
      <c r="HME74" s="361"/>
      <c r="HMF74" s="361"/>
      <c r="HMG74" s="361"/>
      <c r="HMH74" s="361"/>
      <c r="HMI74" s="361"/>
      <c r="HMJ74" s="361"/>
      <c r="HMK74" s="361"/>
      <c r="HML74" s="361"/>
      <c r="HMM74" s="361"/>
      <c r="HMN74" s="361"/>
      <c r="HMO74" s="361"/>
      <c r="HMP74" s="361"/>
      <c r="HMQ74" s="361"/>
      <c r="HMR74" s="361"/>
      <c r="HMS74" s="361"/>
      <c r="HMT74" s="361"/>
      <c r="HMU74" s="361"/>
      <c r="HMV74" s="361"/>
      <c r="HMW74" s="361"/>
      <c r="HMX74" s="361"/>
      <c r="HMY74" s="361"/>
      <c r="HMZ74" s="361"/>
      <c r="HNA74" s="361"/>
      <c r="HNB74" s="361"/>
      <c r="HNC74" s="361"/>
      <c r="HND74" s="361"/>
      <c r="HNE74" s="361"/>
      <c r="HNF74" s="361"/>
      <c r="HNG74" s="361"/>
      <c r="HNH74" s="361"/>
      <c r="HNI74" s="361"/>
      <c r="HNJ74" s="361"/>
      <c r="HNK74" s="361"/>
      <c r="HNL74" s="361"/>
      <c r="HNM74" s="361"/>
      <c r="HNN74" s="361"/>
      <c r="HNO74" s="361"/>
      <c r="HNP74" s="361"/>
      <c r="HNQ74" s="361"/>
      <c r="HNR74" s="361"/>
      <c r="HNS74" s="361"/>
      <c r="HNT74" s="361"/>
      <c r="HNU74" s="361"/>
      <c r="HNV74" s="361"/>
      <c r="HNW74" s="361"/>
      <c r="HNX74" s="361"/>
      <c r="HNY74" s="361"/>
      <c r="HNZ74" s="361"/>
      <c r="HOA74" s="361"/>
      <c r="HOB74" s="361"/>
      <c r="HOC74" s="361"/>
      <c r="HOD74" s="361"/>
      <c r="HOE74" s="361"/>
      <c r="HOF74" s="361"/>
      <c r="HOG74" s="361"/>
      <c r="HOH74" s="361"/>
      <c r="HOI74" s="361"/>
      <c r="HOJ74" s="361"/>
      <c r="HOK74" s="361"/>
      <c r="HOL74" s="361"/>
      <c r="HOM74" s="361"/>
      <c r="HON74" s="361"/>
      <c r="HOO74" s="361"/>
      <c r="HOP74" s="361"/>
      <c r="HOQ74" s="361"/>
      <c r="HOR74" s="361"/>
      <c r="HOS74" s="361"/>
      <c r="HOT74" s="361"/>
      <c r="HOU74" s="361"/>
      <c r="HOV74" s="361"/>
      <c r="HOW74" s="361"/>
      <c r="HOX74" s="361"/>
      <c r="HOY74" s="361"/>
      <c r="HOZ74" s="361"/>
      <c r="HPA74" s="361"/>
      <c r="HPB74" s="361"/>
      <c r="HPC74" s="361"/>
      <c r="HPD74" s="361"/>
      <c r="HPE74" s="361"/>
      <c r="HPF74" s="361"/>
      <c r="HPG74" s="361"/>
      <c r="HPH74" s="361"/>
      <c r="HPI74" s="361"/>
      <c r="HPJ74" s="361"/>
      <c r="HPK74" s="361"/>
      <c r="HPL74" s="361"/>
      <c r="HPM74" s="361"/>
      <c r="HPN74" s="361"/>
      <c r="HPO74" s="361"/>
      <c r="HPP74" s="361"/>
      <c r="HPQ74" s="361"/>
      <c r="HPR74" s="361"/>
      <c r="HPS74" s="361"/>
      <c r="HPT74" s="361"/>
      <c r="HPU74" s="361"/>
      <c r="HPV74" s="361"/>
      <c r="HPW74" s="361"/>
      <c r="HPX74" s="361"/>
      <c r="HPY74" s="361"/>
      <c r="HPZ74" s="361"/>
      <c r="HQA74" s="361"/>
      <c r="HQB74" s="361"/>
      <c r="HQC74" s="361"/>
      <c r="HQD74" s="361"/>
      <c r="HQE74" s="361"/>
      <c r="HQF74" s="361"/>
      <c r="HQG74" s="361"/>
      <c r="HQH74" s="361"/>
      <c r="HQI74" s="361"/>
      <c r="HQJ74" s="361"/>
      <c r="HQK74" s="361"/>
      <c r="HQL74" s="361"/>
      <c r="HQM74" s="361"/>
      <c r="HQN74" s="361"/>
      <c r="HQO74" s="361"/>
      <c r="HQP74" s="361"/>
      <c r="HQQ74" s="361"/>
      <c r="HQR74" s="361"/>
      <c r="HQS74" s="361"/>
      <c r="HQT74" s="361"/>
      <c r="HQU74" s="361"/>
      <c r="HQV74" s="361"/>
      <c r="HQW74" s="361"/>
      <c r="HQX74" s="361"/>
      <c r="HQY74" s="361"/>
      <c r="HQZ74" s="361"/>
      <c r="HRA74" s="361"/>
      <c r="HRB74" s="361"/>
      <c r="HRC74" s="361"/>
      <c r="HRD74" s="361"/>
      <c r="HRE74" s="361"/>
      <c r="HRF74" s="361"/>
      <c r="HRG74" s="361"/>
      <c r="HRH74" s="361"/>
      <c r="HRI74" s="361"/>
      <c r="HRJ74" s="361"/>
      <c r="HRK74" s="361"/>
      <c r="HRL74" s="361"/>
      <c r="HRM74" s="361"/>
      <c r="HRN74" s="361"/>
      <c r="HRO74" s="361"/>
      <c r="HRP74" s="361"/>
      <c r="HRQ74" s="361"/>
      <c r="HRR74" s="361"/>
      <c r="HRS74" s="361"/>
      <c r="HRT74" s="361"/>
      <c r="HRU74" s="361"/>
      <c r="HRV74" s="361"/>
      <c r="HRW74" s="361"/>
      <c r="HRX74" s="361"/>
      <c r="HRY74" s="361"/>
      <c r="HRZ74" s="361"/>
      <c r="HSA74" s="361"/>
      <c r="HSB74" s="361"/>
      <c r="HSC74" s="361"/>
      <c r="HSD74" s="361"/>
      <c r="HSE74" s="361"/>
      <c r="HSF74" s="361"/>
      <c r="HSG74" s="361"/>
      <c r="HSH74" s="361"/>
      <c r="HSI74" s="361"/>
      <c r="HSJ74" s="361"/>
      <c r="HSK74" s="361"/>
      <c r="HSL74" s="361"/>
      <c r="HSM74" s="361"/>
      <c r="HSN74" s="361"/>
      <c r="HSO74" s="361"/>
      <c r="HSP74" s="361"/>
      <c r="HSQ74" s="361"/>
      <c r="HSR74" s="361"/>
      <c r="HSS74" s="361"/>
      <c r="HST74" s="361"/>
      <c r="HSU74" s="361"/>
      <c r="HSV74" s="361"/>
      <c r="HSW74" s="361"/>
      <c r="HSX74" s="361"/>
      <c r="HSY74" s="361"/>
      <c r="HSZ74" s="361"/>
      <c r="HTA74" s="361"/>
      <c r="HTB74" s="361"/>
      <c r="HTC74" s="361"/>
      <c r="HTD74" s="361"/>
      <c r="HTE74" s="361"/>
      <c r="HTF74" s="361"/>
      <c r="HTG74" s="361"/>
      <c r="HTH74" s="361"/>
      <c r="HTI74" s="361"/>
      <c r="HTJ74" s="361"/>
      <c r="HTK74" s="361"/>
      <c r="HTL74" s="361"/>
      <c r="HTM74" s="361"/>
      <c r="HTN74" s="361"/>
      <c r="HTO74" s="361"/>
      <c r="HTP74" s="361"/>
      <c r="HTQ74" s="361"/>
      <c r="HTR74" s="361"/>
      <c r="HTS74" s="361"/>
      <c r="HTT74" s="361"/>
      <c r="HTU74" s="361"/>
      <c r="HTV74" s="361"/>
      <c r="HTW74" s="361"/>
      <c r="HTX74" s="361"/>
      <c r="HTY74" s="361"/>
      <c r="HTZ74" s="361"/>
      <c r="HUA74" s="361"/>
      <c r="HUB74" s="361"/>
      <c r="HUC74" s="361"/>
      <c r="HUD74" s="361"/>
      <c r="HUE74" s="361"/>
      <c r="HUF74" s="361"/>
      <c r="HUG74" s="361"/>
      <c r="HUH74" s="361"/>
      <c r="HUI74" s="361"/>
      <c r="HUJ74" s="361"/>
      <c r="HUK74" s="361"/>
      <c r="HUL74" s="361"/>
      <c r="HUM74" s="361"/>
      <c r="HUN74" s="361"/>
      <c r="HUO74" s="361"/>
      <c r="HUP74" s="361"/>
      <c r="HUQ74" s="361"/>
      <c r="HUR74" s="361"/>
      <c r="HUS74" s="361"/>
      <c r="HUT74" s="361"/>
      <c r="HUU74" s="361"/>
      <c r="HUV74" s="361"/>
      <c r="HUW74" s="361"/>
      <c r="HUX74" s="361"/>
      <c r="HUY74" s="361"/>
      <c r="HUZ74" s="361"/>
      <c r="HVA74" s="361"/>
      <c r="HVB74" s="361"/>
      <c r="HVC74" s="361"/>
      <c r="HVD74" s="361"/>
      <c r="HVE74" s="361"/>
      <c r="HVF74" s="361"/>
      <c r="HVG74" s="361"/>
      <c r="HVH74" s="361"/>
      <c r="HVI74" s="361"/>
      <c r="HVJ74" s="361"/>
      <c r="HVK74" s="361"/>
      <c r="HVL74" s="361"/>
      <c r="HVM74" s="361"/>
      <c r="HVN74" s="361"/>
      <c r="HVO74" s="361"/>
      <c r="HVP74" s="361"/>
      <c r="HVQ74" s="361"/>
      <c r="HVR74" s="361"/>
      <c r="HVS74" s="361"/>
      <c r="HVT74" s="361"/>
      <c r="HVU74" s="361"/>
      <c r="HVV74" s="361"/>
      <c r="HVW74" s="361"/>
      <c r="HVX74" s="361"/>
      <c r="HVY74" s="361"/>
      <c r="HVZ74" s="361"/>
      <c r="HWA74" s="361"/>
      <c r="HWB74" s="361"/>
      <c r="HWC74" s="361"/>
      <c r="HWD74" s="361"/>
      <c r="HWE74" s="361"/>
      <c r="HWF74" s="361"/>
      <c r="HWG74" s="361"/>
      <c r="HWH74" s="361"/>
      <c r="HWI74" s="361"/>
      <c r="HWJ74" s="361"/>
      <c r="HWK74" s="361"/>
      <c r="HWL74" s="361"/>
      <c r="HWM74" s="361"/>
      <c r="HWN74" s="361"/>
      <c r="HWO74" s="361"/>
      <c r="HWP74" s="361"/>
      <c r="HWQ74" s="361"/>
      <c r="HWR74" s="361"/>
      <c r="HWS74" s="361"/>
      <c r="HWT74" s="361"/>
      <c r="HWU74" s="361"/>
      <c r="HWV74" s="361"/>
      <c r="HWW74" s="361"/>
      <c r="HWX74" s="361"/>
      <c r="HWY74" s="361"/>
      <c r="HWZ74" s="361"/>
      <c r="HXA74" s="361"/>
      <c r="HXB74" s="361"/>
      <c r="HXC74" s="361"/>
      <c r="HXD74" s="361"/>
      <c r="HXE74" s="361"/>
      <c r="HXF74" s="361"/>
      <c r="HXG74" s="361"/>
      <c r="HXH74" s="361"/>
      <c r="HXI74" s="361"/>
      <c r="HXJ74" s="361"/>
      <c r="HXK74" s="361"/>
      <c r="HXL74" s="361"/>
      <c r="HXM74" s="361"/>
      <c r="HXN74" s="361"/>
      <c r="HXO74" s="361"/>
      <c r="HXP74" s="361"/>
      <c r="HXQ74" s="361"/>
      <c r="HXR74" s="361"/>
      <c r="HXS74" s="361"/>
      <c r="HXT74" s="361"/>
      <c r="HXU74" s="361"/>
      <c r="HXV74" s="361"/>
      <c r="HXW74" s="361"/>
      <c r="HXX74" s="361"/>
      <c r="HXY74" s="361"/>
      <c r="HXZ74" s="361"/>
      <c r="HYA74" s="361"/>
      <c r="HYB74" s="361"/>
      <c r="HYC74" s="361"/>
      <c r="HYD74" s="361"/>
      <c r="HYE74" s="361"/>
      <c r="HYF74" s="361"/>
      <c r="HYG74" s="361"/>
      <c r="HYH74" s="361"/>
      <c r="HYI74" s="361"/>
      <c r="HYJ74" s="361"/>
      <c r="HYK74" s="361"/>
      <c r="HYL74" s="361"/>
      <c r="HYM74" s="361"/>
      <c r="HYN74" s="361"/>
      <c r="HYO74" s="361"/>
      <c r="HYP74" s="361"/>
      <c r="HYQ74" s="361"/>
      <c r="HYR74" s="361"/>
      <c r="HYS74" s="361"/>
      <c r="HYT74" s="361"/>
      <c r="HYU74" s="361"/>
      <c r="HYV74" s="361"/>
      <c r="HYW74" s="361"/>
      <c r="HYX74" s="361"/>
      <c r="HYY74" s="361"/>
      <c r="HYZ74" s="361"/>
      <c r="HZA74" s="361"/>
      <c r="HZB74" s="361"/>
      <c r="HZC74" s="361"/>
      <c r="HZD74" s="361"/>
      <c r="HZE74" s="361"/>
      <c r="HZF74" s="361"/>
      <c r="HZG74" s="361"/>
      <c r="HZH74" s="361"/>
      <c r="HZI74" s="361"/>
      <c r="HZJ74" s="361"/>
      <c r="HZK74" s="361"/>
      <c r="HZL74" s="361"/>
      <c r="HZM74" s="361"/>
      <c r="HZN74" s="361"/>
      <c r="HZO74" s="361"/>
      <c r="HZP74" s="361"/>
      <c r="HZQ74" s="361"/>
      <c r="HZR74" s="361"/>
      <c r="HZS74" s="361"/>
      <c r="HZT74" s="361"/>
      <c r="HZU74" s="361"/>
      <c r="HZV74" s="361"/>
      <c r="HZW74" s="361"/>
      <c r="HZX74" s="361"/>
      <c r="HZY74" s="361"/>
      <c r="HZZ74" s="361"/>
      <c r="IAA74" s="361"/>
      <c r="IAB74" s="361"/>
      <c r="IAC74" s="361"/>
      <c r="IAD74" s="361"/>
      <c r="IAE74" s="361"/>
      <c r="IAF74" s="361"/>
      <c r="IAG74" s="361"/>
      <c r="IAH74" s="361"/>
      <c r="IAI74" s="361"/>
      <c r="IAJ74" s="361"/>
      <c r="IAK74" s="361"/>
      <c r="IAL74" s="361"/>
      <c r="IAM74" s="361"/>
      <c r="IAN74" s="361"/>
      <c r="IAO74" s="361"/>
      <c r="IAP74" s="361"/>
      <c r="IAQ74" s="361"/>
      <c r="IAR74" s="361"/>
      <c r="IAS74" s="361"/>
      <c r="IAT74" s="361"/>
      <c r="IAU74" s="361"/>
      <c r="IAV74" s="361"/>
      <c r="IAW74" s="361"/>
      <c r="IAX74" s="361"/>
      <c r="IAY74" s="361"/>
      <c r="IAZ74" s="361"/>
      <c r="IBA74" s="361"/>
      <c r="IBB74" s="361"/>
      <c r="IBC74" s="361"/>
      <c r="IBD74" s="361"/>
      <c r="IBE74" s="361"/>
      <c r="IBF74" s="361"/>
      <c r="IBG74" s="361"/>
      <c r="IBH74" s="361"/>
      <c r="IBI74" s="361"/>
      <c r="IBJ74" s="361"/>
      <c r="IBK74" s="361"/>
      <c r="IBL74" s="361"/>
      <c r="IBM74" s="361"/>
      <c r="IBN74" s="361"/>
      <c r="IBO74" s="361"/>
      <c r="IBP74" s="361"/>
      <c r="IBQ74" s="361"/>
      <c r="IBR74" s="361"/>
      <c r="IBS74" s="361"/>
      <c r="IBT74" s="361"/>
      <c r="IBU74" s="361"/>
      <c r="IBV74" s="361"/>
      <c r="IBW74" s="361"/>
      <c r="IBX74" s="361"/>
      <c r="IBY74" s="361"/>
      <c r="IBZ74" s="361"/>
      <c r="ICA74" s="361"/>
      <c r="ICB74" s="361"/>
      <c r="ICC74" s="361"/>
      <c r="ICD74" s="361"/>
      <c r="ICE74" s="361"/>
      <c r="ICF74" s="361"/>
      <c r="ICG74" s="361"/>
      <c r="ICH74" s="361"/>
      <c r="ICI74" s="361"/>
      <c r="ICJ74" s="361"/>
      <c r="ICK74" s="361"/>
      <c r="ICL74" s="361"/>
      <c r="ICM74" s="361"/>
      <c r="ICN74" s="361"/>
      <c r="ICO74" s="361"/>
      <c r="ICP74" s="361"/>
      <c r="ICQ74" s="361"/>
      <c r="ICR74" s="361"/>
      <c r="ICS74" s="361"/>
      <c r="ICT74" s="361"/>
      <c r="ICU74" s="361"/>
      <c r="ICV74" s="361"/>
      <c r="ICW74" s="361"/>
      <c r="ICX74" s="361"/>
      <c r="ICY74" s="361"/>
      <c r="ICZ74" s="361"/>
      <c r="IDA74" s="361"/>
      <c r="IDB74" s="361"/>
      <c r="IDC74" s="361"/>
      <c r="IDD74" s="361"/>
      <c r="IDE74" s="361"/>
      <c r="IDF74" s="361"/>
      <c r="IDG74" s="361"/>
      <c r="IDH74" s="361"/>
      <c r="IDI74" s="361"/>
      <c r="IDJ74" s="361"/>
      <c r="IDK74" s="361"/>
      <c r="IDL74" s="361"/>
      <c r="IDM74" s="361"/>
      <c r="IDN74" s="361"/>
      <c r="IDO74" s="361"/>
      <c r="IDP74" s="361"/>
      <c r="IDQ74" s="361"/>
      <c r="IDR74" s="361"/>
      <c r="IDS74" s="361"/>
      <c r="IDT74" s="361"/>
      <c r="IDU74" s="361"/>
      <c r="IDV74" s="361"/>
      <c r="IDW74" s="361"/>
      <c r="IDX74" s="361"/>
      <c r="IDY74" s="361"/>
      <c r="IDZ74" s="361"/>
      <c r="IEA74" s="361"/>
      <c r="IEB74" s="361"/>
      <c r="IEC74" s="361"/>
      <c r="IED74" s="361"/>
      <c r="IEE74" s="361"/>
      <c r="IEF74" s="361"/>
      <c r="IEG74" s="361"/>
      <c r="IEH74" s="361"/>
      <c r="IEI74" s="361"/>
      <c r="IEJ74" s="361"/>
      <c r="IEK74" s="361"/>
      <c r="IEL74" s="361"/>
      <c r="IEM74" s="361"/>
      <c r="IEN74" s="361"/>
      <c r="IEO74" s="361"/>
      <c r="IEP74" s="361"/>
      <c r="IEQ74" s="361"/>
      <c r="IER74" s="361"/>
      <c r="IES74" s="361"/>
      <c r="IET74" s="361"/>
      <c r="IEU74" s="361"/>
      <c r="IEV74" s="361"/>
      <c r="IEW74" s="361"/>
      <c r="IEX74" s="361"/>
      <c r="IEY74" s="361"/>
      <c r="IEZ74" s="361"/>
      <c r="IFA74" s="361"/>
      <c r="IFB74" s="361"/>
      <c r="IFC74" s="361"/>
      <c r="IFD74" s="361"/>
      <c r="IFE74" s="361"/>
      <c r="IFF74" s="361"/>
      <c r="IFG74" s="361"/>
      <c r="IFH74" s="361"/>
      <c r="IFI74" s="361"/>
      <c r="IFJ74" s="361"/>
      <c r="IFK74" s="361"/>
      <c r="IFL74" s="361"/>
      <c r="IFM74" s="361"/>
      <c r="IFN74" s="361"/>
      <c r="IFO74" s="361"/>
      <c r="IFP74" s="361"/>
      <c r="IFQ74" s="361"/>
      <c r="IFR74" s="361"/>
      <c r="IFS74" s="361"/>
      <c r="IFT74" s="361"/>
      <c r="IFU74" s="361"/>
      <c r="IFV74" s="361"/>
      <c r="IFW74" s="361"/>
      <c r="IFX74" s="361"/>
      <c r="IFY74" s="361"/>
      <c r="IFZ74" s="361"/>
      <c r="IGA74" s="361"/>
      <c r="IGB74" s="361"/>
      <c r="IGC74" s="361"/>
      <c r="IGD74" s="361"/>
      <c r="IGE74" s="361"/>
      <c r="IGF74" s="361"/>
      <c r="IGG74" s="361"/>
      <c r="IGH74" s="361"/>
      <c r="IGI74" s="361"/>
      <c r="IGJ74" s="361"/>
      <c r="IGK74" s="361"/>
      <c r="IGL74" s="361"/>
      <c r="IGM74" s="361"/>
      <c r="IGN74" s="361"/>
      <c r="IGO74" s="361"/>
      <c r="IGP74" s="361"/>
      <c r="IGQ74" s="361"/>
      <c r="IGR74" s="361"/>
      <c r="IGS74" s="361"/>
      <c r="IGT74" s="361"/>
      <c r="IGU74" s="361"/>
      <c r="IGV74" s="361"/>
      <c r="IGW74" s="361"/>
      <c r="IGX74" s="361"/>
      <c r="IGY74" s="361"/>
      <c r="IGZ74" s="361"/>
      <c r="IHA74" s="361"/>
      <c r="IHB74" s="361"/>
      <c r="IHC74" s="361"/>
      <c r="IHD74" s="361"/>
      <c r="IHE74" s="361"/>
      <c r="IHF74" s="361"/>
      <c r="IHG74" s="361"/>
      <c r="IHH74" s="361"/>
      <c r="IHI74" s="361"/>
      <c r="IHJ74" s="361"/>
      <c r="IHK74" s="361"/>
      <c r="IHL74" s="361"/>
      <c r="IHM74" s="361"/>
      <c r="IHN74" s="361"/>
      <c r="IHO74" s="361"/>
      <c r="IHP74" s="361"/>
      <c r="IHQ74" s="361"/>
      <c r="IHR74" s="361"/>
      <c r="IHS74" s="361"/>
      <c r="IHT74" s="361"/>
      <c r="IHU74" s="361"/>
      <c r="IHV74" s="361"/>
      <c r="IHW74" s="361"/>
      <c r="IHX74" s="361"/>
      <c r="IHY74" s="361"/>
      <c r="IHZ74" s="361"/>
      <c r="IIA74" s="361"/>
      <c r="IIB74" s="361"/>
      <c r="IIC74" s="361"/>
      <c r="IID74" s="361"/>
      <c r="IIE74" s="361"/>
      <c r="IIF74" s="361"/>
      <c r="IIG74" s="361"/>
      <c r="IIH74" s="361"/>
      <c r="III74" s="361"/>
      <c r="IIJ74" s="361"/>
      <c r="IIK74" s="361"/>
      <c r="IIL74" s="361"/>
      <c r="IIM74" s="361"/>
      <c r="IIN74" s="361"/>
      <c r="IIO74" s="361"/>
      <c r="IIP74" s="361"/>
      <c r="IIQ74" s="361"/>
      <c r="IIR74" s="361"/>
      <c r="IIS74" s="361"/>
      <c r="IIT74" s="361"/>
      <c r="IIU74" s="361"/>
      <c r="IIV74" s="361"/>
      <c r="IIW74" s="361"/>
      <c r="IIX74" s="361"/>
      <c r="IIY74" s="361"/>
      <c r="IIZ74" s="361"/>
      <c r="IJA74" s="361"/>
      <c r="IJB74" s="361"/>
      <c r="IJC74" s="361"/>
      <c r="IJD74" s="361"/>
      <c r="IJE74" s="361"/>
      <c r="IJF74" s="361"/>
      <c r="IJG74" s="361"/>
      <c r="IJH74" s="361"/>
      <c r="IJI74" s="361"/>
      <c r="IJJ74" s="361"/>
      <c r="IJK74" s="361"/>
      <c r="IJL74" s="361"/>
      <c r="IJM74" s="361"/>
      <c r="IJN74" s="361"/>
      <c r="IJO74" s="361"/>
      <c r="IJP74" s="361"/>
      <c r="IJQ74" s="361"/>
      <c r="IJR74" s="361"/>
      <c r="IJS74" s="361"/>
      <c r="IJT74" s="361"/>
      <c r="IJU74" s="361"/>
      <c r="IJV74" s="361"/>
      <c r="IJW74" s="361"/>
      <c r="IJX74" s="361"/>
      <c r="IJY74" s="361"/>
      <c r="IJZ74" s="361"/>
      <c r="IKA74" s="361"/>
      <c r="IKB74" s="361"/>
      <c r="IKC74" s="361"/>
      <c r="IKD74" s="361"/>
      <c r="IKE74" s="361"/>
      <c r="IKF74" s="361"/>
      <c r="IKG74" s="361"/>
      <c r="IKH74" s="361"/>
      <c r="IKI74" s="361"/>
      <c r="IKJ74" s="361"/>
      <c r="IKK74" s="361"/>
      <c r="IKL74" s="361"/>
      <c r="IKM74" s="361"/>
      <c r="IKN74" s="361"/>
      <c r="IKO74" s="361"/>
      <c r="IKP74" s="361"/>
      <c r="IKQ74" s="361"/>
      <c r="IKR74" s="361"/>
      <c r="IKS74" s="361"/>
      <c r="IKT74" s="361"/>
      <c r="IKU74" s="361"/>
      <c r="IKV74" s="361"/>
      <c r="IKW74" s="361"/>
      <c r="IKX74" s="361"/>
      <c r="IKY74" s="361"/>
      <c r="IKZ74" s="361"/>
      <c r="ILA74" s="361"/>
      <c r="ILB74" s="361"/>
      <c r="ILC74" s="361"/>
      <c r="ILD74" s="361"/>
      <c r="ILE74" s="361"/>
      <c r="ILF74" s="361"/>
      <c r="ILG74" s="361"/>
      <c r="ILH74" s="361"/>
      <c r="ILI74" s="361"/>
      <c r="ILJ74" s="361"/>
      <c r="ILK74" s="361"/>
      <c r="ILL74" s="361"/>
      <c r="ILM74" s="361"/>
      <c r="ILN74" s="361"/>
      <c r="ILO74" s="361"/>
      <c r="ILP74" s="361"/>
      <c r="ILQ74" s="361"/>
      <c r="ILR74" s="361"/>
      <c r="ILS74" s="361"/>
      <c r="ILT74" s="361"/>
      <c r="ILU74" s="361"/>
      <c r="ILV74" s="361"/>
      <c r="ILW74" s="361"/>
      <c r="ILX74" s="361"/>
      <c r="ILY74" s="361"/>
      <c r="ILZ74" s="361"/>
      <c r="IMA74" s="361"/>
      <c r="IMB74" s="361"/>
      <c r="IMC74" s="361"/>
      <c r="IMD74" s="361"/>
      <c r="IME74" s="361"/>
      <c r="IMF74" s="361"/>
      <c r="IMG74" s="361"/>
      <c r="IMH74" s="361"/>
      <c r="IMI74" s="361"/>
      <c r="IMJ74" s="361"/>
      <c r="IMK74" s="361"/>
      <c r="IML74" s="361"/>
      <c r="IMM74" s="361"/>
      <c r="IMN74" s="361"/>
      <c r="IMO74" s="361"/>
      <c r="IMP74" s="361"/>
      <c r="IMQ74" s="361"/>
      <c r="IMR74" s="361"/>
      <c r="IMS74" s="361"/>
      <c r="IMT74" s="361"/>
      <c r="IMU74" s="361"/>
      <c r="IMV74" s="361"/>
      <c r="IMW74" s="361"/>
      <c r="IMX74" s="361"/>
      <c r="IMY74" s="361"/>
      <c r="IMZ74" s="361"/>
      <c r="INA74" s="361"/>
      <c r="INB74" s="361"/>
      <c r="INC74" s="361"/>
      <c r="IND74" s="361"/>
      <c r="INE74" s="361"/>
      <c r="INF74" s="361"/>
      <c r="ING74" s="361"/>
      <c r="INH74" s="361"/>
      <c r="INI74" s="361"/>
      <c r="INJ74" s="361"/>
      <c r="INK74" s="361"/>
      <c r="INL74" s="361"/>
      <c r="INM74" s="361"/>
      <c r="INN74" s="361"/>
      <c r="INO74" s="361"/>
      <c r="INP74" s="361"/>
      <c r="INQ74" s="361"/>
      <c r="INR74" s="361"/>
      <c r="INS74" s="361"/>
      <c r="INT74" s="361"/>
      <c r="INU74" s="361"/>
      <c r="INV74" s="361"/>
      <c r="INW74" s="361"/>
      <c r="INX74" s="361"/>
      <c r="INY74" s="361"/>
      <c r="INZ74" s="361"/>
      <c r="IOA74" s="361"/>
      <c r="IOB74" s="361"/>
      <c r="IOC74" s="361"/>
      <c r="IOD74" s="361"/>
      <c r="IOE74" s="361"/>
      <c r="IOF74" s="361"/>
      <c r="IOG74" s="361"/>
      <c r="IOH74" s="361"/>
      <c r="IOI74" s="361"/>
      <c r="IOJ74" s="361"/>
      <c r="IOK74" s="361"/>
      <c r="IOL74" s="361"/>
      <c r="IOM74" s="361"/>
      <c r="ION74" s="361"/>
      <c r="IOO74" s="361"/>
      <c r="IOP74" s="361"/>
      <c r="IOQ74" s="361"/>
      <c r="IOR74" s="361"/>
      <c r="IOS74" s="361"/>
      <c r="IOT74" s="361"/>
      <c r="IOU74" s="361"/>
      <c r="IOV74" s="361"/>
      <c r="IOW74" s="361"/>
      <c r="IOX74" s="361"/>
      <c r="IOY74" s="361"/>
      <c r="IOZ74" s="361"/>
      <c r="IPA74" s="361"/>
      <c r="IPB74" s="361"/>
      <c r="IPC74" s="361"/>
      <c r="IPD74" s="361"/>
      <c r="IPE74" s="361"/>
      <c r="IPF74" s="361"/>
      <c r="IPG74" s="361"/>
      <c r="IPH74" s="361"/>
      <c r="IPI74" s="361"/>
      <c r="IPJ74" s="361"/>
      <c r="IPK74" s="361"/>
      <c r="IPL74" s="361"/>
      <c r="IPM74" s="361"/>
      <c r="IPN74" s="361"/>
      <c r="IPO74" s="361"/>
      <c r="IPP74" s="361"/>
      <c r="IPQ74" s="361"/>
      <c r="IPR74" s="361"/>
      <c r="IPS74" s="361"/>
      <c r="IPT74" s="361"/>
      <c r="IPU74" s="361"/>
      <c r="IPV74" s="361"/>
      <c r="IPW74" s="361"/>
      <c r="IPX74" s="361"/>
      <c r="IPY74" s="361"/>
      <c r="IPZ74" s="361"/>
      <c r="IQA74" s="361"/>
      <c r="IQB74" s="361"/>
      <c r="IQC74" s="361"/>
      <c r="IQD74" s="361"/>
      <c r="IQE74" s="361"/>
      <c r="IQF74" s="361"/>
      <c r="IQG74" s="361"/>
      <c r="IQH74" s="361"/>
      <c r="IQI74" s="361"/>
      <c r="IQJ74" s="361"/>
      <c r="IQK74" s="361"/>
      <c r="IQL74" s="361"/>
      <c r="IQM74" s="361"/>
      <c r="IQN74" s="361"/>
      <c r="IQO74" s="361"/>
      <c r="IQP74" s="361"/>
      <c r="IQQ74" s="361"/>
      <c r="IQR74" s="361"/>
      <c r="IQS74" s="361"/>
      <c r="IQT74" s="361"/>
      <c r="IQU74" s="361"/>
      <c r="IQV74" s="361"/>
      <c r="IQW74" s="361"/>
      <c r="IQX74" s="361"/>
      <c r="IQY74" s="361"/>
      <c r="IQZ74" s="361"/>
      <c r="IRA74" s="361"/>
      <c r="IRB74" s="361"/>
      <c r="IRC74" s="361"/>
      <c r="IRD74" s="361"/>
      <c r="IRE74" s="361"/>
      <c r="IRF74" s="361"/>
      <c r="IRG74" s="361"/>
      <c r="IRH74" s="361"/>
      <c r="IRI74" s="361"/>
      <c r="IRJ74" s="361"/>
      <c r="IRK74" s="361"/>
      <c r="IRL74" s="361"/>
      <c r="IRM74" s="361"/>
      <c r="IRN74" s="361"/>
      <c r="IRO74" s="361"/>
      <c r="IRP74" s="361"/>
      <c r="IRQ74" s="361"/>
      <c r="IRR74" s="361"/>
      <c r="IRS74" s="361"/>
      <c r="IRT74" s="361"/>
      <c r="IRU74" s="361"/>
      <c r="IRV74" s="361"/>
      <c r="IRW74" s="361"/>
      <c r="IRX74" s="361"/>
      <c r="IRY74" s="361"/>
      <c r="IRZ74" s="361"/>
      <c r="ISA74" s="361"/>
      <c r="ISB74" s="361"/>
      <c r="ISC74" s="361"/>
      <c r="ISD74" s="361"/>
      <c r="ISE74" s="361"/>
      <c r="ISF74" s="361"/>
      <c r="ISG74" s="361"/>
      <c r="ISH74" s="361"/>
      <c r="ISI74" s="361"/>
      <c r="ISJ74" s="361"/>
      <c r="ISK74" s="361"/>
      <c r="ISL74" s="361"/>
      <c r="ISM74" s="361"/>
      <c r="ISN74" s="361"/>
      <c r="ISO74" s="361"/>
      <c r="ISP74" s="361"/>
      <c r="ISQ74" s="361"/>
      <c r="ISR74" s="361"/>
      <c r="ISS74" s="361"/>
      <c r="IST74" s="361"/>
      <c r="ISU74" s="361"/>
      <c r="ISV74" s="361"/>
      <c r="ISW74" s="361"/>
      <c r="ISX74" s="361"/>
      <c r="ISY74" s="361"/>
      <c r="ISZ74" s="361"/>
      <c r="ITA74" s="361"/>
      <c r="ITB74" s="361"/>
      <c r="ITC74" s="361"/>
      <c r="ITD74" s="361"/>
      <c r="ITE74" s="361"/>
      <c r="ITF74" s="361"/>
      <c r="ITG74" s="361"/>
      <c r="ITH74" s="361"/>
      <c r="ITI74" s="361"/>
      <c r="ITJ74" s="361"/>
      <c r="ITK74" s="361"/>
      <c r="ITL74" s="361"/>
      <c r="ITM74" s="361"/>
      <c r="ITN74" s="361"/>
      <c r="ITO74" s="361"/>
      <c r="ITP74" s="361"/>
      <c r="ITQ74" s="361"/>
      <c r="ITR74" s="361"/>
      <c r="ITS74" s="361"/>
      <c r="ITT74" s="361"/>
      <c r="ITU74" s="361"/>
      <c r="ITV74" s="361"/>
      <c r="ITW74" s="361"/>
      <c r="ITX74" s="361"/>
      <c r="ITY74" s="361"/>
      <c r="ITZ74" s="361"/>
      <c r="IUA74" s="361"/>
      <c r="IUB74" s="361"/>
      <c r="IUC74" s="361"/>
      <c r="IUD74" s="361"/>
      <c r="IUE74" s="361"/>
      <c r="IUF74" s="361"/>
      <c r="IUG74" s="361"/>
      <c r="IUH74" s="361"/>
      <c r="IUI74" s="361"/>
      <c r="IUJ74" s="361"/>
      <c r="IUK74" s="361"/>
      <c r="IUL74" s="361"/>
      <c r="IUM74" s="361"/>
      <c r="IUN74" s="361"/>
      <c r="IUO74" s="361"/>
      <c r="IUP74" s="361"/>
      <c r="IUQ74" s="361"/>
      <c r="IUR74" s="361"/>
      <c r="IUS74" s="361"/>
      <c r="IUT74" s="361"/>
      <c r="IUU74" s="361"/>
      <c r="IUV74" s="361"/>
      <c r="IUW74" s="361"/>
      <c r="IUX74" s="361"/>
      <c r="IUY74" s="361"/>
      <c r="IUZ74" s="361"/>
      <c r="IVA74" s="361"/>
      <c r="IVB74" s="361"/>
      <c r="IVC74" s="361"/>
      <c r="IVD74" s="361"/>
      <c r="IVE74" s="361"/>
      <c r="IVF74" s="361"/>
      <c r="IVG74" s="361"/>
      <c r="IVH74" s="361"/>
      <c r="IVI74" s="361"/>
      <c r="IVJ74" s="361"/>
      <c r="IVK74" s="361"/>
      <c r="IVL74" s="361"/>
      <c r="IVM74" s="361"/>
      <c r="IVN74" s="361"/>
      <c r="IVO74" s="361"/>
      <c r="IVP74" s="361"/>
      <c r="IVQ74" s="361"/>
      <c r="IVR74" s="361"/>
      <c r="IVS74" s="361"/>
      <c r="IVT74" s="361"/>
      <c r="IVU74" s="361"/>
      <c r="IVV74" s="361"/>
      <c r="IVW74" s="361"/>
      <c r="IVX74" s="361"/>
      <c r="IVY74" s="361"/>
      <c r="IVZ74" s="361"/>
      <c r="IWA74" s="361"/>
      <c r="IWB74" s="361"/>
      <c r="IWC74" s="361"/>
      <c r="IWD74" s="361"/>
      <c r="IWE74" s="361"/>
      <c r="IWF74" s="361"/>
      <c r="IWG74" s="361"/>
      <c r="IWH74" s="361"/>
      <c r="IWI74" s="361"/>
      <c r="IWJ74" s="361"/>
      <c r="IWK74" s="361"/>
      <c r="IWL74" s="361"/>
      <c r="IWM74" s="361"/>
      <c r="IWN74" s="361"/>
      <c r="IWO74" s="361"/>
      <c r="IWP74" s="361"/>
      <c r="IWQ74" s="361"/>
      <c r="IWR74" s="361"/>
      <c r="IWS74" s="361"/>
      <c r="IWT74" s="361"/>
      <c r="IWU74" s="361"/>
      <c r="IWV74" s="361"/>
      <c r="IWW74" s="361"/>
      <c r="IWX74" s="361"/>
      <c r="IWY74" s="361"/>
      <c r="IWZ74" s="361"/>
      <c r="IXA74" s="361"/>
      <c r="IXB74" s="361"/>
      <c r="IXC74" s="361"/>
      <c r="IXD74" s="361"/>
      <c r="IXE74" s="361"/>
      <c r="IXF74" s="361"/>
      <c r="IXG74" s="361"/>
      <c r="IXH74" s="361"/>
      <c r="IXI74" s="361"/>
      <c r="IXJ74" s="361"/>
      <c r="IXK74" s="361"/>
      <c r="IXL74" s="361"/>
      <c r="IXM74" s="361"/>
      <c r="IXN74" s="361"/>
      <c r="IXO74" s="361"/>
      <c r="IXP74" s="361"/>
      <c r="IXQ74" s="361"/>
      <c r="IXR74" s="361"/>
      <c r="IXS74" s="361"/>
      <c r="IXT74" s="361"/>
      <c r="IXU74" s="361"/>
      <c r="IXV74" s="361"/>
      <c r="IXW74" s="361"/>
      <c r="IXX74" s="361"/>
      <c r="IXY74" s="361"/>
      <c r="IXZ74" s="361"/>
      <c r="IYA74" s="361"/>
      <c r="IYB74" s="361"/>
      <c r="IYC74" s="361"/>
      <c r="IYD74" s="361"/>
      <c r="IYE74" s="361"/>
      <c r="IYF74" s="361"/>
      <c r="IYG74" s="361"/>
      <c r="IYH74" s="361"/>
      <c r="IYI74" s="361"/>
      <c r="IYJ74" s="361"/>
      <c r="IYK74" s="361"/>
      <c r="IYL74" s="361"/>
      <c r="IYM74" s="361"/>
      <c r="IYN74" s="361"/>
      <c r="IYO74" s="361"/>
      <c r="IYP74" s="361"/>
      <c r="IYQ74" s="361"/>
      <c r="IYR74" s="361"/>
      <c r="IYS74" s="361"/>
      <c r="IYT74" s="361"/>
      <c r="IYU74" s="361"/>
      <c r="IYV74" s="361"/>
      <c r="IYW74" s="361"/>
      <c r="IYX74" s="361"/>
      <c r="IYY74" s="361"/>
      <c r="IYZ74" s="361"/>
      <c r="IZA74" s="361"/>
      <c r="IZB74" s="361"/>
      <c r="IZC74" s="361"/>
      <c r="IZD74" s="361"/>
      <c r="IZE74" s="361"/>
      <c r="IZF74" s="361"/>
      <c r="IZG74" s="361"/>
      <c r="IZH74" s="361"/>
      <c r="IZI74" s="361"/>
      <c r="IZJ74" s="361"/>
      <c r="IZK74" s="361"/>
      <c r="IZL74" s="361"/>
      <c r="IZM74" s="361"/>
      <c r="IZN74" s="361"/>
      <c r="IZO74" s="361"/>
      <c r="IZP74" s="361"/>
      <c r="IZQ74" s="361"/>
      <c r="IZR74" s="361"/>
      <c r="IZS74" s="361"/>
      <c r="IZT74" s="361"/>
      <c r="IZU74" s="361"/>
      <c r="IZV74" s="361"/>
      <c r="IZW74" s="361"/>
      <c r="IZX74" s="361"/>
      <c r="IZY74" s="361"/>
      <c r="IZZ74" s="361"/>
      <c r="JAA74" s="361"/>
      <c r="JAB74" s="361"/>
      <c r="JAC74" s="361"/>
      <c r="JAD74" s="361"/>
      <c r="JAE74" s="361"/>
      <c r="JAF74" s="361"/>
      <c r="JAG74" s="361"/>
      <c r="JAH74" s="361"/>
      <c r="JAI74" s="361"/>
      <c r="JAJ74" s="361"/>
      <c r="JAK74" s="361"/>
      <c r="JAL74" s="361"/>
      <c r="JAM74" s="361"/>
      <c r="JAN74" s="361"/>
      <c r="JAO74" s="361"/>
      <c r="JAP74" s="361"/>
      <c r="JAQ74" s="361"/>
      <c r="JAR74" s="361"/>
      <c r="JAS74" s="361"/>
      <c r="JAT74" s="361"/>
      <c r="JAU74" s="361"/>
      <c r="JAV74" s="361"/>
      <c r="JAW74" s="361"/>
      <c r="JAX74" s="361"/>
      <c r="JAY74" s="361"/>
      <c r="JAZ74" s="361"/>
      <c r="JBA74" s="361"/>
      <c r="JBB74" s="361"/>
      <c r="JBC74" s="361"/>
      <c r="JBD74" s="361"/>
      <c r="JBE74" s="361"/>
      <c r="JBF74" s="361"/>
      <c r="JBG74" s="361"/>
      <c r="JBH74" s="361"/>
      <c r="JBI74" s="361"/>
      <c r="JBJ74" s="361"/>
      <c r="JBK74" s="361"/>
      <c r="JBL74" s="361"/>
      <c r="JBM74" s="361"/>
      <c r="JBN74" s="361"/>
      <c r="JBO74" s="361"/>
      <c r="JBP74" s="361"/>
      <c r="JBQ74" s="361"/>
      <c r="JBR74" s="361"/>
      <c r="JBS74" s="361"/>
      <c r="JBT74" s="361"/>
      <c r="JBU74" s="361"/>
      <c r="JBV74" s="361"/>
      <c r="JBW74" s="361"/>
      <c r="JBX74" s="361"/>
      <c r="JBY74" s="361"/>
      <c r="JBZ74" s="361"/>
      <c r="JCA74" s="361"/>
      <c r="JCB74" s="361"/>
      <c r="JCC74" s="361"/>
      <c r="JCD74" s="361"/>
      <c r="JCE74" s="361"/>
      <c r="JCF74" s="361"/>
      <c r="JCG74" s="361"/>
      <c r="JCH74" s="361"/>
      <c r="JCI74" s="361"/>
      <c r="JCJ74" s="361"/>
      <c r="JCK74" s="361"/>
      <c r="JCL74" s="361"/>
      <c r="JCM74" s="361"/>
      <c r="JCN74" s="361"/>
      <c r="JCO74" s="361"/>
      <c r="JCP74" s="361"/>
      <c r="JCQ74" s="361"/>
      <c r="JCR74" s="361"/>
      <c r="JCS74" s="361"/>
      <c r="JCT74" s="361"/>
      <c r="JCU74" s="361"/>
      <c r="JCV74" s="361"/>
      <c r="JCW74" s="361"/>
      <c r="JCX74" s="361"/>
      <c r="JCY74" s="361"/>
      <c r="JCZ74" s="361"/>
      <c r="JDA74" s="361"/>
      <c r="JDB74" s="361"/>
      <c r="JDC74" s="361"/>
      <c r="JDD74" s="361"/>
      <c r="JDE74" s="361"/>
      <c r="JDF74" s="361"/>
      <c r="JDG74" s="361"/>
      <c r="JDH74" s="361"/>
      <c r="JDI74" s="361"/>
      <c r="JDJ74" s="361"/>
      <c r="JDK74" s="361"/>
      <c r="JDL74" s="361"/>
      <c r="JDM74" s="361"/>
      <c r="JDN74" s="361"/>
      <c r="JDO74" s="361"/>
      <c r="JDP74" s="361"/>
      <c r="JDQ74" s="361"/>
      <c r="JDR74" s="361"/>
      <c r="JDS74" s="361"/>
      <c r="JDT74" s="361"/>
      <c r="JDU74" s="361"/>
      <c r="JDV74" s="361"/>
      <c r="JDW74" s="361"/>
      <c r="JDX74" s="361"/>
      <c r="JDY74" s="361"/>
      <c r="JDZ74" s="361"/>
      <c r="JEA74" s="361"/>
      <c r="JEB74" s="361"/>
      <c r="JEC74" s="361"/>
      <c r="JED74" s="361"/>
      <c r="JEE74" s="361"/>
      <c r="JEF74" s="361"/>
      <c r="JEG74" s="361"/>
      <c r="JEH74" s="361"/>
      <c r="JEI74" s="361"/>
      <c r="JEJ74" s="361"/>
      <c r="JEK74" s="361"/>
      <c r="JEL74" s="361"/>
      <c r="JEM74" s="361"/>
      <c r="JEN74" s="361"/>
      <c r="JEO74" s="361"/>
      <c r="JEP74" s="361"/>
      <c r="JEQ74" s="361"/>
      <c r="JER74" s="361"/>
      <c r="JES74" s="361"/>
      <c r="JET74" s="361"/>
      <c r="JEU74" s="361"/>
      <c r="JEV74" s="361"/>
      <c r="JEW74" s="361"/>
      <c r="JEX74" s="361"/>
      <c r="JEY74" s="361"/>
      <c r="JEZ74" s="361"/>
      <c r="JFA74" s="361"/>
      <c r="JFB74" s="361"/>
      <c r="JFC74" s="361"/>
      <c r="JFD74" s="361"/>
      <c r="JFE74" s="361"/>
      <c r="JFF74" s="361"/>
      <c r="JFG74" s="361"/>
      <c r="JFH74" s="361"/>
      <c r="JFI74" s="361"/>
      <c r="JFJ74" s="361"/>
      <c r="JFK74" s="361"/>
      <c r="JFL74" s="361"/>
      <c r="JFM74" s="361"/>
      <c r="JFN74" s="361"/>
      <c r="JFO74" s="361"/>
      <c r="JFP74" s="361"/>
      <c r="JFQ74" s="361"/>
      <c r="JFR74" s="361"/>
      <c r="JFS74" s="361"/>
      <c r="JFT74" s="361"/>
      <c r="JFU74" s="361"/>
      <c r="JFV74" s="361"/>
      <c r="JFW74" s="361"/>
      <c r="JFX74" s="361"/>
      <c r="JFY74" s="361"/>
      <c r="JFZ74" s="361"/>
      <c r="JGA74" s="361"/>
      <c r="JGB74" s="361"/>
      <c r="JGC74" s="361"/>
      <c r="JGD74" s="361"/>
      <c r="JGE74" s="361"/>
      <c r="JGF74" s="361"/>
      <c r="JGG74" s="361"/>
      <c r="JGH74" s="361"/>
      <c r="JGI74" s="361"/>
      <c r="JGJ74" s="361"/>
      <c r="JGK74" s="361"/>
      <c r="JGL74" s="361"/>
      <c r="JGM74" s="361"/>
      <c r="JGN74" s="361"/>
      <c r="JGO74" s="361"/>
      <c r="JGP74" s="361"/>
      <c r="JGQ74" s="361"/>
      <c r="JGR74" s="361"/>
      <c r="JGS74" s="361"/>
      <c r="JGT74" s="361"/>
      <c r="JGU74" s="361"/>
      <c r="JGV74" s="361"/>
      <c r="JGW74" s="361"/>
      <c r="JGX74" s="361"/>
      <c r="JGY74" s="361"/>
      <c r="JGZ74" s="361"/>
      <c r="JHA74" s="361"/>
      <c r="JHB74" s="361"/>
      <c r="JHC74" s="361"/>
      <c r="JHD74" s="361"/>
      <c r="JHE74" s="361"/>
      <c r="JHF74" s="361"/>
      <c r="JHG74" s="361"/>
      <c r="JHH74" s="361"/>
      <c r="JHI74" s="361"/>
      <c r="JHJ74" s="361"/>
      <c r="JHK74" s="361"/>
      <c r="JHL74" s="361"/>
      <c r="JHM74" s="361"/>
      <c r="JHN74" s="361"/>
      <c r="JHO74" s="361"/>
      <c r="JHP74" s="361"/>
      <c r="JHQ74" s="361"/>
      <c r="JHR74" s="361"/>
      <c r="JHS74" s="361"/>
      <c r="JHT74" s="361"/>
      <c r="JHU74" s="361"/>
      <c r="JHV74" s="361"/>
      <c r="JHW74" s="361"/>
      <c r="JHX74" s="361"/>
      <c r="JHY74" s="361"/>
      <c r="JHZ74" s="361"/>
      <c r="JIA74" s="361"/>
      <c r="JIB74" s="361"/>
      <c r="JIC74" s="361"/>
      <c r="JID74" s="361"/>
      <c r="JIE74" s="361"/>
      <c r="JIF74" s="361"/>
      <c r="JIG74" s="361"/>
      <c r="JIH74" s="361"/>
      <c r="JII74" s="361"/>
      <c r="JIJ74" s="361"/>
      <c r="JIK74" s="361"/>
      <c r="JIL74" s="361"/>
      <c r="JIM74" s="361"/>
      <c r="JIN74" s="361"/>
      <c r="JIO74" s="361"/>
      <c r="JIP74" s="361"/>
      <c r="JIQ74" s="361"/>
      <c r="JIR74" s="361"/>
      <c r="JIS74" s="361"/>
      <c r="JIT74" s="361"/>
      <c r="JIU74" s="361"/>
      <c r="JIV74" s="361"/>
      <c r="JIW74" s="361"/>
      <c r="JIX74" s="361"/>
      <c r="JIY74" s="361"/>
      <c r="JIZ74" s="361"/>
      <c r="JJA74" s="361"/>
      <c r="JJB74" s="361"/>
      <c r="JJC74" s="361"/>
      <c r="JJD74" s="361"/>
      <c r="JJE74" s="361"/>
      <c r="JJF74" s="361"/>
      <c r="JJG74" s="361"/>
      <c r="JJH74" s="361"/>
      <c r="JJI74" s="361"/>
      <c r="JJJ74" s="361"/>
      <c r="JJK74" s="361"/>
      <c r="JJL74" s="361"/>
      <c r="JJM74" s="361"/>
      <c r="JJN74" s="361"/>
      <c r="JJO74" s="361"/>
      <c r="JJP74" s="361"/>
      <c r="JJQ74" s="361"/>
      <c r="JJR74" s="361"/>
      <c r="JJS74" s="361"/>
      <c r="JJT74" s="361"/>
      <c r="JJU74" s="361"/>
      <c r="JJV74" s="361"/>
      <c r="JJW74" s="361"/>
      <c r="JJX74" s="361"/>
      <c r="JJY74" s="361"/>
      <c r="JJZ74" s="361"/>
      <c r="JKA74" s="361"/>
      <c r="JKB74" s="361"/>
      <c r="JKC74" s="361"/>
      <c r="JKD74" s="361"/>
      <c r="JKE74" s="361"/>
      <c r="JKF74" s="361"/>
      <c r="JKG74" s="361"/>
      <c r="JKH74" s="361"/>
      <c r="JKI74" s="361"/>
      <c r="JKJ74" s="361"/>
      <c r="JKK74" s="361"/>
      <c r="JKL74" s="361"/>
      <c r="JKM74" s="361"/>
      <c r="JKN74" s="361"/>
      <c r="JKO74" s="361"/>
      <c r="JKP74" s="361"/>
      <c r="JKQ74" s="361"/>
      <c r="JKR74" s="361"/>
      <c r="JKS74" s="361"/>
      <c r="JKT74" s="361"/>
      <c r="JKU74" s="361"/>
      <c r="JKV74" s="361"/>
      <c r="JKW74" s="361"/>
      <c r="JKX74" s="361"/>
      <c r="JKY74" s="361"/>
      <c r="JKZ74" s="361"/>
      <c r="JLA74" s="361"/>
      <c r="JLB74" s="361"/>
      <c r="JLC74" s="361"/>
      <c r="JLD74" s="361"/>
      <c r="JLE74" s="361"/>
      <c r="JLF74" s="361"/>
      <c r="JLG74" s="361"/>
      <c r="JLH74" s="361"/>
      <c r="JLI74" s="361"/>
      <c r="JLJ74" s="361"/>
      <c r="JLK74" s="361"/>
      <c r="JLL74" s="361"/>
      <c r="JLM74" s="361"/>
      <c r="JLN74" s="361"/>
      <c r="JLO74" s="361"/>
      <c r="JLP74" s="361"/>
      <c r="JLQ74" s="361"/>
      <c r="JLR74" s="361"/>
      <c r="JLS74" s="361"/>
      <c r="JLT74" s="361"/>
      <c r="JLU74" s="361"/>
      <c r="JLV74" s="361"/>
      <c r="JLW74" s="361"/>
      <c r="JLX74" s="361"/>
      <c r="JLY74" s="361"/>
      <c r="JLZ74" s="361"/>
      <c r="JMA74" s="361"/>
      <c r="JMB74" s="361"/>
      <c r="JMC74" s="361"/>
      <c r="JMD74" s="361"/>
      <c r="JME74" s="361"/>
      <c r="JMF74" s="361"/>
      <c r="JMG74" s="361"/>
      <c r="JMH74" s="361"/>
      <c r="JMI74" s="361"/>
      <c r="JMJ74" s="361"/>
      <c r="JMK74" s="361"/>
      <c r="JML74" s="361"/>
      <c r="JMM74" s="361"/>
      <c r="JMN74" s="361"/>
      <c r="JMO74" s="361"/>
      <c r="JMP74" s="361"/>
      <c r="JMQ74" s="361"/>
      <c r="JMR74" s="361"/>
      <c r="JMS74" s="361"/>
      <c r="JMT74" s="361"/>
      <c r="JMU74" s="361"/>
      <c r="JMV74" s="361"/>
      <c r="JMW74" s="361"/>
      <c r="JMX74" s="361"/>
      <c r="JMY74" s="361"/>
      <c r="JMZ74" s="361"/>
      <c r="JNA74" s="361"/>
      <c r="JNB74" s="361"/>
      <c r="JNC74" s="361"/>
      <c r="JND74" s="361"/>
      <c r="JNE74" s="361"/>
      <c r="JNF74" s="361"/>
      <c r="JNG74" s="361"/>
      <c r="JNH74" s="361"/>
      <c r="JNI74" s="361"/>
      <c r="JNJ74" s="361"/>
      <c r="JNK74" s="361"/>
      <c r="JNL74" s="361"/>
      <c r="JNM74" s="361"/>
      <c r="JNN74" s="361"/>
      <c r="JNO74" s="361"/>
      <c r="JNP74" s="361"/>
      <c r="JNQ74" s="361"/>
      <c r="JNR74" s="361"/>
      <c r="JNS74" s="361"/>
      <c r="JNT74" s="361"/>
      <c r="JNU74" s="361"/>
      <c r="JNV74" s="361"/>
      <c r="JNW74" s="361"/>
      <c r="JNX74" s="361"/>
      <c r="JNY74" s="361"/>
      <c r="JNZ74" s="361"/>
      <c r="JOA74" s="361"/>
      <c r="JOB74" s="361"/>
      <c r="JOC74" s="361"/>
      <c r="JOD74" s="361"/>
      <c r="JOE74" s="361"/>
      <c r="JOF74" s="361"/>
      <c r="JOG74" s="361"/>
      <c r="JOH74" s="361"/>
      <c r="JOI74" s="361"/>
      <c r="JOJ74" s="361"/>
      <c r="JOK74" s="361"/>
      <c r="JOL74" s="361"/>
      <c r="JOM74" s="361"/>
      <c r="JON74" s="361"/>
      <c r="JOO74" s="361"/>
      <c r="JOP74" s="361"/>
      <c r="JOQ74" s="361"/>
      <c r="JOR74" s="361"/>
      <c r="JOS74" s="361"/>
      <c r="JOT74" s="361"/>
      <c r="JOU74" s="361"/>
      <c r="JOV74" s="361"/>
      <c r="JOW74" s="361"/>
      <c r="JOX74" s="361"/>
      <c r="JOY74" s="361"/>
      <c r="JOZ74" s="361"/>
      <c r="JPA74" s="361"/>
      <c r="JPB74" s="361"/>
      <c r="JPC74" s="361"/>
      <c r="JPD74" s="361"/>
      <c r="JPE74" s="361"/>
      <c r="JPF74" s="361"/>
      <c r="JPG74" s="361"/>
      <c r="JPH74" s="361"/>
      <c r="JPI74" s="361"/>
      <c r="JPJ74" s="361"/>
      <c r="JPK74" s="361"/>
      <c r="JPL74" s="361"/>
      <c r="JPM74" s="361"/>
      <c r="JPN74" s="361"/>
      <c r="JPO74" s="361"/>
      <c r="JPP74" s="361"/>
      <c r="JPQ74" s="361"/>
      <c r="JPR74" s="361"/>
      <c r="JPS74" s="361"/>
      <c r="JPT74" s="361"/>
      <c r="JPU74" s="361"/>
      <c r="JPV74" s="361"/>
      <c r="JPW74" s="361"/>
      <c r="JPX74" s="361"/>
      <c r="JPY74" s="361"/>
      <c r="JPZ74" s="361"/>
      <c r="JQA74" s="361"/>
      <c r="JQB74" s="361"/>
      <c r="JQC74" s="361"/>
      <c r="JQD74" s="361"/>
      <c r="JQE74" s="361"/>
      <c r="JQF74" s="361"/>
      <c r="JQG74" s="361"/>
      <c r="JQH74" s="361"/>
      <c r="JQI74" s="361"/>
      <c r="JQJ74" s="361"/>
      <c r="JQK74" s="361"/>
      <c r="JQL74" s="361"/>
      <c r="JQM74" s="361"/>
      <c r="JQN74" s="361"/>
      <c r="JQO74" s="361"/>
      <c r="JQP74" s="361"/>
      <c r="JQQ74" s="361"/>
      <c r="JQR74" s="361"/>
      <c r="JQS74" s="361"/>
      <c r="JQT74" s="361"/>
      <c r="JQU74" s="361"/>
      <c r="JQV74" s="361"/>
      <c r="JQW74" s="361"/>
      <c r="JQX74" s="361"/>
      <c r="JQY74" s="361"/>
      <c r="JQZ74" s="361"/>
      <c r="JRA74" s="361"/>
      <c r="JRB74" s="361"/>
      <c r="JRC74" s="361"/>
      <c r="JRD74" s="361"/>
      <c r="JRE74" s="361"/>
      <c r="JRF74" s="361"/>
      <c r="JRG74" s="361"/>
      <c r="JRH74" s="361"/>
      <c r="JRI74" s="361"/>
      <c r="JRJ74" s="361"/>
      <c r="JRK74" s="361"/>
      <c r="JRL74" s="361"/>
      <c r="JRM74" s="361"/>
      <c r="JRN74" s="361"/>
      <c r="JRO74" s="361"/>
      <c r="JRP74" s="361"/>
      <c r="JRQ74" s="361"/>
      <c r="JRR74" s="361"/>
      <c r="JRS74" s="361"/>
      <c r="JRT74" s="361"/>
      <c r="JRU74" s="361"/>
      <c r="JRV74" s="361"/>
      <c r="JRW74" s="361"/>
      <c r="JRX74" s="361"/>
      <c r="JRY74" s="361"/>
      <c r="JRZ74" s="361"/>
      <c r="JSA74" s="361"/>
      <c r="JSB74" s="361"/>
      <c r="JSC74" s="361"/>
      <c r="JSD74" s="361"/>
      <c r="JSE74" s="361"/>
      <c r="JSF74" s="361"/>
      <c r="JSG74" s="361"/>
      <c r="JSH74" s="361"/>
      <c r="JSI74" s="361"/>
      <c r="JSJ74" s="361"/>
      <c r="JSK74" s="361"/>
      <c r="JSL74" s="361"/>
      <c r="JSM74" s="361"/>
      <c r="JSN74" s="361"/>
      <c r="JSO74" s="361"/>
      <c r="JSP74" s="361"/>
      <c r="JSQ74" s="361"/>
      <c r="JSR74" s="361"/>
      <c r="JSS74" s="361"/>
      <c r="JST74" s="361"/>
      <c r="JSU74" s="361"/>
      <c r="JSV74" s="361"/>
      <c r="JSW74" s="361"/>
      <c r="JSX74" s="361"/>
      <c r="JSY74" s="361"/>
      <c r="JSZ74" s="361"/>
      <c r="JTA74" s="361"/>
      <c r="JTB74" s="361"/>
      <c r="JTC74" s="361"/>
      <c r="JTD74" s="361"/>
      <c r="JTE74" s="361"/>
      <c r="JTF74" s="361"/>
      <c r="JTG74" s="361"/>
      <c r="JTH74" s="361"/>
      <c r="JTI74" s="361"/>
      <c r="JTJ74" s="361"/>
      <c r="JTK74" s="361"/>
      <c r="JTL74" s="361"/>
      <c r="JTM74" s="361"/>
      <c r="JTN74" s="361"/>
      <c r="JTO74" s="361"/>
      <c r="JTP74" s="361"/>
      <c r="JTQ74" s="361"/>
      <c r="JTR74" s="361"/>
      <c r="JTS74" s="361"/>
      <c r="JTT74" s="361"/>
      <c r="JTU74" s="361"/>
      <c r="JTV74" s="361"/>
      <c r="JTW74" s="361"/>
      <c r="JTX74" s="361"/>
      <c r="JTY74" s="361"/>
      <c r="JTZ74" s="361"/>
      <c r="JUA74" s="361"/>
      <c r="JUB74" s="361"/>
      <c r="JUC74" s="361"/>
      <c r="JUD74" s="361"/>
      <c r="JUE74" s="361"/>
      <c r="JUF74" s="361"/>
      <c r="JUG74" s="361"/>
      <c r="JUH74" s="361"/>
      <c r="JUI74" s="361"/>
      <c r="JUJ74" s="361"/>
      <c r="JUK74" s="361"/>
      <c r="JUL74" s="361"/>
      <c r="JUM74" s="361"/>
      <c r="JUN74" s="361"/>
      <c r="JUO74" s="361"/>
      <c r="JUP74" s="361"/>
      <c r="JUQ74" s="361"/>
      <c r="JUR74" s="361"/>
      <c r="JUS74" s="361"/>
      <c r="JUT74" s="361"/>
      <c r="JUU74" s="361"/>
      <c r="JUV74" s="361"/>
      <c r="JUW74" s="361"/>
      <c r="JUX74" s="361"/>
      <c r="JUY74" s="361"/>
      <c r="JUZ74" s="361"/>
      <c r="JVA74" s="361"/>
      <c r="JVB74" s="361"/>
      <c r="JVC74" s="361"/>
      <c r="JVD74" s="361"/>
      <c r="JVE74" s="361"/>
      <c r="JVF74" s="361"/>
      <c r="JVG74" s="361"/>
      <c r="JVH74" s="361"/>
      <c r="JVI74" s="361"/>
      <c r="JVJ74" s="361"/>
      <c r="JVK74" s="361"/>
      <c r="JVL74" s="361"/>
      <c r="JVM74" s="361"/>
      <c r="JVN74" s="361"/>
      <c r="JVO74" s="361"/>
      <c r="JVP74" s="361"/>
      <c r="JVQ74" s="361"/>
      <c r="JVR74" s="361"/>
      <c r="JVS74" s="361"/>
      <c r="JVT74" s="361"/>
      <c r="JVU74" s="361"/>
      <c r="JVV74" s="361"/>
      <c r="JVW74" s="361"/>
      <c r="JVX74" s="361"/>
      <c r="JVY74" s="361"/>
      <c r="JVZ74" s="361"/>
      <c r="JWA74" s="361"/>
      <c r="JWB74" s="361"/>
      <c r="JWC74" s="361"/>
      <c r="JWD74" s="361"/>
      <c r="JWE74" s="361"/>
      <c r="JWF74" s="361"/>
      <c r="JWG74" s="361"/>
      <c r="JWH74" s="361"/>
      <c r="JWI74" s="361"/>
      <c r="JWJ74" s="361"/>
      <c r="JWK74" s="361"/>
      <c r="JWL74" s="361"/>
      <c r="JWM74" s="361"/>
      <c r="JWN74" s="361"/>
      <c r="JWO74" s="361"/>
      <c r="JWP74" s="361"/>
      <c r="JWQ74" s="361"/>
      <c r="JWR74" s="361"/>
      <c r="JWS74" s="361"/>
      <c r="JWT74" s="361"/>
      <c r="JWU74" s="361"/>
      <c r="JWV74" s="361"/>
      <c r="JWW74" s="361"/>
      <c r="JWX74" s="361"/>
      <c r="JWY74" s="361"/>
      <c r="JWZ74" s="361"/>
      <c r="JXA74" s="361"/>
      <c r="JXB74" s="361"/>
      <c r="JXC74" s="361"/>
      <c r="JXD74" s="361"/>
      <c r="JXE74" s="361"/>
      <c r="JXF74" s="361"/>
      <c r="JXG74" s="361"/>
      <c r="JXH74" s="361"/>
      <c r="JXI74" s="361"/>
      <c r="JXJ74" s="361"/>
      <c r="JXK74" s="361"/>
      <c r="JXL74" s="361"/>
      <c r="JXM74" s="361"/>
      <c r="JXN74" s="361"/>
      <c r="JXO74" s="361"/>
      <c r="JXP74" s="361"/>
      <c r="JXQ74" s="361"/>
      <c r="JXR74" s="361"/>
      <c r="JXS74" s="361"/>
      <c r="JXT74" s="361"/>
      <c r="JXU74" s="361"/>
      <c r="JXV74" s="361"/>
      <c r="JXW74" s="361"/>
      <c r="JXX74" s="361"/>
      <c r="JXY74" s="361"/>
      <c r="JXZ74" s="361"/>
      <c r="JYA74" s="361"/>
      <c r="JYB74" s="361"/>
      <c r="JYC74" s="361"/>
      <c r="JYD74" s="361"/>
      <c r="JYE74" s="361"/>
      <c r="JYF74" s="361"/>
      <c r="JYG74" s="361"/>
      <c r="JYH74" s="361"/>
      <c r="JYI74" s="361"/>
      <c r="JYJ74" s="361"/>
      <c r="JYK74" s="361"/>
      <c r="JYL74" s="361"/>
      <c r="JYM74" s="361"/>
      <c r="JYN74" s="361"/>
      <c r="JYO74" s="361"/>
      <c r="JYP74" s="361"/>
      <c r="JYQ74" s="361"/>
      <c r="JYR74" s="361"/>
      <c r="JYS74" s="361"/>
      <c r="JYT74" s="361"/>
      <c r="JYU74" s="361"/>
      <c r="JYV74" s="361"/>
      <c r="JYW74" s="361"/>
      <c r="JYX74" s="361"/>
      <c r="JYY74" s="361"/>
      <c r="JYZ74" s="361"/>
      <c r="JZA74" s="361"/>
      <c r="JZB74" s="361"/>
      <c r="JZC74" s="361"/>
      <c r="JZD74" s="361"/>
      <c r="JZE74" s="361"/>
      <c r="JZF74" s="361"/>
      <c r="JZG74" s="361"/>
      <c r="JZH74" s="361"/>
      <c r="JZI74" s="361"/>
      <c r="JZJ74" s="361"/>
      <c r="JZK74" s="361"/>
      <c r="JZL74" s="361"/>
      <c r="JZM74" s="361"/>
      <c r="JZN74" s="361"/>
      <c r="JZO74" s="361"/>
      <c r="JZP74" s="361"/>
      <c r="JZQ74" s="361"/>
      <c r="JZR74" s="361"/>
      <c r="JZS74" s="361"/>
      <c r="JZT74" s="361"/>
      <c r="JZU74" s="361"/>
      <c r="JZV74" s="361"/>
      <c r="JZW74" s="361"/>
      <c r="JZX74" s="361"/>
      <c r="JZY74" s="361"/>
      <c r="JZZ74" s="361"/>
      <c r="KAA74" s="361"/>
      <c r="KAB74" s="361"/>
      <c r="KAC74" s="361"/>
      <c r="KAD74" s="361"/>
      <c r="KAE74" s="361"/>
      <c r="KAF74" s="361"/>
      <c r="KAG74" s="361"/>
      <c r="KAH74" s="361"/>
      <c r="KAI74" s="361"/>
      <c r="KAJ74" s="361"/>
      <c r="KAK74" s="361"/>
      <c r="KAL74" s="361"/>
      <c r="KAM74" s="361"/>
      <c r="KAN74" s="361"/>
      <c r="KAO74" s="361"/>
      <c r="KAP74" s="361"/>
      <c r="KAQ74" s="361"/>
      <c r="KAR74" s="361"/>
      <c r="KAS74" s="361"/>
      <c r="KAT74" s="361"/>
      <c r="KAU74" s="361"/>
      <c r="KAV74" s="361"/>
      <c r="KAW74" s="361"/>
      <c r="KAX74" s="361"/>
      <c r="KAY74" s="361"/>
      <c r="KAZ74" s="361"/>
      <c r="KBA74" s="361"/>
      <c r="KBB74" s="361"/>
      <c r="KBC74" s="361"/>
      <c r="KBD74" s="361"/>
      <c r="KBE74" s="361"/>
      <c r="KBF74" s="361"/>
      <c r="KBG74" s="361"/>
      <c r="KBH74" s="361"/>
      <c r="KBI74" s="361"/>
      <c r="KBJ74" s="361"/>
      <c r="KBK74" s="361"/>
      <c r="KBL74" s="361"/>
      <c r="KBM74" s="361"/>
      <c r="KBN74" s="361"/>
      <c r="KBO74" s="361"/>
      <c r="KBP74" s="361"/>
      <c r="KBQ74" s="361"/>
      <c r="KBR74" s="361"/>
      <c r="KBS74" s="361"/>
      <c r="KBT74" s="361"/>
      <c r="KBU74" s="361"/>
      <c r="KBV74" s="361"/>
      <c r="KBW74" s="361"/>
      <c r="KBX74" s="361"/>
      <c r="KBY74" s="361"/>
      <c r="KBZ74" s="361"/>
      <c r="KCA74" s="361"/>
      <c r="KCB74" s="361"/>
      <c r="KCC74" s="361"/>
      <c r="KCD74" s="361"/>
      <c r="KCE74" s="361"/>
      <c r="KCF74" s="361"/>
      <c r="KCG74" s="361"/>
      <c r="KCH74" s="361"/>
      <c r="KCI74" s="361"/>
      <c r="KCJ74" s="361"/>
      <c r="KCK74" s="361"/>
      <c r="KCL74" s="361"/>
      <c r="KCM74" s="361"/>
      <c r="KCN74" s="361"/>
      <c r="KCO74" s="361"/>
      <c r="KCP74" s="361"/>
      <c r="KCQ74" s="361"/>
      <c r="KCR74" s="361"/>
      <c r="KCS74" s="361"/>
      <c r="KCT74" s="361"/>
      <c r="KCU74" s="361"/>
      <c r="KCV74" s="361"/>
      <c r="KCW74" s="361"/>
      <c r="KCX74" s="361"/>
      <c r="KCY74" s="361"/>
      <c r="KCZ74" s="361"/>
      <c r="KDA74" s="361"/>
      <c r="KDB74" s="361"/>
      <c r="KDC74" s="361"/>
      <c r="KDD74" s="361"/>
      <c r="KDE74" s="361"/>
      <c r="KDF74" s="361"/>
      <c r="KDG74" s="361"/>
      <c r="KDH74" s="361"/>
      <c r="KDI74" s="361"/>
      <c r="KDJ74" s="361"/>
      <c r="KDK74" s="361"/>
      <c r="KDL74" s="361"/>
      <c r="KDM74" s="361"/>
      <c r="KDN74" s="361"/>
      <c r="KDO74" s="361"/>
      <c r="KDP74" s="361"/>
      <c r="KDQ74" s="361"/>
      <c r="KDR74" s="361"/>
      <c r="KDS74" s="361"/>
      <c r="KDT74" s="361"/>
      <c r="KDU74" s="361"/>
      <c r="KDV74" s="361"/>
      <c r="KDW74" s="361"/>
      <c r="KDX74" s="361"/>
      <c r="KDY74" s="361"/>
      <c r="KDZ74" s="361"/>
      <c r="KEA74" s="361"/>
      <c r="KEB74" s="361"/>
      <c r="KEC74" s="361"/>
      <c r="KED74" s="361"/>
      <c r="KEE74" s="361"/>
      <c r="KEF74" s="361"/>
      <c r="KEG74" s="361"/>
      <c r="KEH74" s="361"/>
      <c r="KEI74" s="361"/>
      <c r="KEJ74" s="361"/>
      <c r="KEK74" s="361"/>
      <c r="KEL74" s="361"/>
      <c r="KEM74" s="361"/>
      <c r="KEN74" s="361"/>
      <c r="KEO74" s="361"/>
      <c r="KEP74" s="361"/>
      <c r="KEQ74" s="361"/>
      <c r="KER74" s="361"/>
      <c r="KES74" s="361"/>
      <c r="KET74" s="361"/>
      <c r="KEU74" s="361"/>
      <c r="KEV74" s="361"/>
      <c r="KEW74" s="361"/>
      <c r="KEX74" s="361"/>
      <c r="KEY74" s="361"/>
      <c r="KEZ74" s="361"/>
      <c r="KFA74" s="361"/>
      <c r="KFB74" s="361"/>
      <c r="KFC74" s="361"/>
      <c r="KFD74" s="361"/>
      <c r="KFE74" s="361"/>
      <c r="KFF74" s="361"/>
      <c r="KFG74" s="361"/>
      <c r="KFH74" s="361"/>
      <c r="KFI74" s="361"/>
      <c r="KFJ74" s="361"/>
      <c r="KFK74" s="361"/>
      <c r="KFL74" s="361"/>
      <c r="KFM74" s="361"/>
      <c r="KFN74" s="361"/>
      <c r="KFO74" s="361"/>
      <c r="KFP74" s="361"/>
      <c r="KFQ74" s="361"/>
      <c r="KFR74" s="361"/>
      <c r="KFS74" s="361"/>
      <c r="KFT74" s="361"/>
      <c r="KFU74" s="361"/>
      <c r="KFV74" s="361"/>
      <c r="KFW74" s="361"/>
      <c r="KFX74" s="361"/>
      <c r="KFY74" s="361"/>
      <c r="KFZ74" s="361"/>
      <c r="KGA74" s="361"/>
      <c r="KGB74" s="361"/>
      <c r="KGC74" s="361"/>
      <c r="KGD74" s="361"/>
      <c r="KGE74" s="361"/>
      <c r="KGF74" s="361"/>
      <c r="KGG74" s="361"/>
      <c r="KGH74" s="361"/>
      <c r="KGI74" s="361"/>
      <c r="KGJ74" s="361"/>
      <c r="KGK74" s="361"/>
      <c r="KGL74" s="361"/>
      <c r="KGM74" s="361"/>
      <c r="KGN74" s="361"/>
      <c r="KGO74" s="361"/>
      <c r="KGP74" s="361"/>
      <c r="KGQ74" s="361"/>
      <c r="KGR74" s="361"/>
      <c r="KGS74" s="361"/>
      <c r="KGT74" s="361"/>
      <c r="KGU74" s="361"/>
      <c r="KGV74" s="361"/>
      <c r="KGW74" s="361"/>
      <c r="KGX74" s="361"/>
      <c r="KGY74" s="361"/>
      <c r="KGZ74" s="361"/>
      <c r="KHA74" s="361"/>
      <c r="KHB74" s="361"/>
      <c r="KHC74" s="361"/>
      <c r="KHD74" s="361"/>
      <c r="KHE74" s="361"/>
      <c r="KHF74" s="361"/>
      <c r="KHG74" s="361"/>
      <c r="KHH74" s="361"/>
      <c r="KHI74" s="361"/>
      <c r="KHJ74" s="361"/>
      <c r="KHK74" s="361"/>
      <c r="KHL74" s="361"/>
      <c r="KHM74" s="361"/>
      <c r="KHN74" s="361"/>
      <c r="KHO74" s="361"/>
      <c r="KHP74" s="361"/>
      <c r="KHQ74" s="361"/>
      <c r="KHR74" s="361"/>
      <c r="KHS74" s="361"/>
      <c r="KHT74" s="361"/>
      <c r="KHU74" s="361"/>
      <c r="KHV74" s="361"/>
      <c r="KHW74" s="361"/>
      <c r="KHX74" s="361"/>
      <c r="KHY74" s="361"/>
      <c r="KHZ74" s="361"/>
      <c r="KIA74" s="361"/>
      <c r="KIB74" s="361"/>
      <c r="KIC74" s="361"/>
      <c r="KID74" s="361"/>
      <c r="KIE74" s="361"/>
      <c r="KIF74" s="361"/>
      <c r="KIG74" s="361"/>
      <c r="KIH74" s="361"/>
      <c r="KII74" s="361"/>
      <c r="KIJ74" s="361"/>
      <c r="KIK74" s="361"/>
      <c r="KIL74" s="361"/>
      <c r="KIM74" s="361"/>
      <c r="KIN74" s="361"/>
      <c r="KIO74" s="361"/>
      <c r="KIP74" s="361"/>
      <c r="KIQ74" s="361"/>
      <c r="KIR74" s="361"/>
      <c r="KIS74" s="361"/>
      <c r="KIT74" s="361"/>
      <c r="KIU74" s="361"/>
      <c r="KIV74" s="361"/>
      <c r="KIW74" s="361"/>
      <c r="KIX74" s="361"/>
      <c r="KIY74" s="361"/>
      <c r="KIZ74" s="361"/>
      <c r="KJA74" s="361"/>
      <c r="KJB74" s="361"/>
      <c r="KJC74" s="361"/>
      <c r="KJD74" s="361"/>
      <c r="KJE74" s="361"/>
      <c r="KJF74" s="361"/>
      <c r="KJG74" s="361"/>
      <c r="KJH74" s="361"/>
      <c r="KJI74" s="361"/>
      <c r="KJJ74" s="361"/>
      <c r="KJK74" s="361"/>
      <c r="KJL74" s="361"/>
      <c r="KJM74" s="361"/>
      <c r="KJN74" s="361"/>
      <c r="KJO74" s="361"/>
      <c r="KJP74" s="361"/>
      <c r="KJQ74" s="361"/>
      <c r="KJR74" s="361"/>
      <c r="KJS74" s="361"/>
      <c r="KJT74" s="361"/>
      <c r="KJU74" s="361"/>
      <c r="KJV74" s="361"/>
      <c r="KJW74" s="361"/>
      <c r="KJX74" s="361"/>
      <c r="KJY74" s="361"/>
      <c r="KJZ74" s="361"/>
      <c r="KKA74" s="361"/>
      <c r="KKB74" s="361"/>
      <c r="KKC74" s="361"/>
      <c r="KKD74" s="361"/>
      <c r="KKE74" s="361"/>
      <c r="KKF74" s="361"/>
      <c r="KKG74" s="361"/>
      <c r="KKH74" s="361"/>
      <c r="KKI74" s="361"/>
      <c r="KKJ74" s="361"/>
      <c r="KKK74" s="361"/>
      <c r="KKL74" s="361"/>
      <c r="KKM74" s="361"/>
      <c r="KKN74" s="361"/>
      <c r="KKO74" s="361"/>
      <c r="KKP74" s="361"/>
      <c r="KKQ74" s="361"/>
      <c r="KKR74" s="361"/>
      <c r="KKS74" s="361"/>
      <c r="KKT74" s="361"/>
      <c r="KKU74" s="361"/>
      <c r="KKV74" s="361"/>
      <c r="KKW74" s="361"/>
      <c r="KKX74" s="361"/>
      <c r="KKY74" s="361"/>
      <c r="KKZ74" s="361"/>
      <c r="KLA74" s="361"/>
      <c r="KLB74" s="361"/>
      <c r="KLC74" s="361"/>
      <c r="KLD74" s="361"/>
      <c r="KLE74" s="361"/>
      <c r="KLF74" s="361"/>
      <c r="KLG74" s="361"/>
      <c r="KLH74" s="361"/>
      <c r="KLI74" s="361"/>
      <c r="KLJ74" s="361"/>
      <c r="KLK74" s="361"/>
      <c r="KLL74" s="361"/>
      <c r="KLM74" s="361"/>
      <c r="KLN74" s="361"/>
      <c r="KLO74" s="361"/>
      <c r="KLP74" s="361"/>
      <c r="KLQ74" s="361"/>
      <c r="KLR74" s="361"/>
      <c r="KLS74" s="361"/>
      <c r="KLT74" s="361"/>
      <c r="KLU74" s="361"/>
      <c r="KLV74" s="361"/>
      <c r="KLW74" s="361"/>
      <c r="KLX74" s="361"/>
      <c r="KLY74" s="361"/>
      <c r="KLZ74" s="361"/>
      <c r="KMA74" s="361"/>
      <c r="KMB74" s="361"/>
      <c r="KMC74" s="361"/>
      <c r="KMD74" s="361"/>
      <c r="KME74" s="361"/>
      <c r="KMF74" s="361"/>
      <c r="KMG74" s="361"/>
      <c r="KMH74" s="361"/>
      <c r="KMI74" s="361"/>
      <c r="KMJ74" s="361"/>
      <c r="KMK74" s="361"/>
      <c r="KML74" s="361"/>
      <c r="KMM74" s="361"/>
      <c r="KMN74" s="361"/>
      <c r="KMO74" s="361"/>
      <c r="KMP74" s="361"/>
      <c r="KMQ74" s="361"/>
      <c r="KMR74" s="361"/>
      <c r="KMS74" s="361"/>
      <c r="KMT74" s="361"/>
      <c r="KMU74" s="361"/>
      <c r="KMV74" s="361"/>
      <c r="KMW74" s="361"/>
      <c r="KMX74" s="361"/>
      <c r="KMY74" s="361"/>
      <c r="KMZ74" s="361"/>
      <c r="KNA74" s="361"/>
      <c r="KNB74" s="361"/>
      <c r="KNC74" s="361"/>
      <c r="KND74" s="361"/>
      <c r="KNE74" s="361"/>
      <c r="KNF74" s="361"/>
      <c r="KNG74" s="361"/>
      <c r="KNH74" s="361"/>
      <c r="KNI74" s="361"/>
      <c r="KNJ74" s="361"/>
      <c r="KNK74" s="361"/>
      <c r="KNL74" s="361"/>
      <c r="KNM74" s="361"/>
      <c r="KNN74" s="361"/>
      <c r="KNO74" s="361"/>
      <c r="KNP74" s="361"/>
      <c r="KNQ74" s="361"/>
      <c r="KNR74" s="361"/>
      <c r="KNS74" s="361"/>
      <c r="KNT74" s="361"/>
      <c r="KNU74" s="361"/>
      <c r="KNV74" s="361"/>
      <c r="KNW74" s="361"/>
      <c r="KNX74" s="361"/>
      <c r="KNY74" s="361"/>
      <c r="KNZ74" s="361"/>
      <c r="KOA74" s="361"/>
      <c r="KOB74" s="361"/>
      <c r="KOC74" s="361"/>
      <c r="KOD74" s="361"/>
      <c r="KOE74" s="361"/>
      <c r="KOF74" s="361"/>
      <c r="KOG74" s="361"/>
      <c r="KOH74" s="361"/>
      <c r="KOI74" s="361"/>
      <c r="KOJ74" s="361"/>
      <c r="KOK74" s="361"/>
      <c r="KOL74" s="361"/>
      <c r="KOM74" s="361"/>
      <c r="KON74" s="361"/>
      <c r="KOO74" s="361"/>
      <c r="KOP74" s="361"/>
      <c r="KOQ74" s="361"/>
      <c r="KOR74" s="361"/>
      <c r="KOS74" s="361"/>
      <c r="KOT74" s="361"/>
      <c r="KOU74" s="361"/>
      <c r="KOV74" s="361"/>
      <c r="KOW74" s="361"/>
      <c r="KOX74" s="361"/>
      <c r="KOY74" s="361"/>
      <c r="KOZ74" s="361"/>
      <c r="KPA74" s="361"/>
      <c r="KPB74" s="361"/>
      <c r="KPC74" s="361"/>
      <c r="KPD74" s="361"/>
      <c r="KPE74" s="361"/>
      <c r="KPF74" s="361"/>
      <c r="KPG74" s="361"/>
      <c r="KPH74" s="361"/>
      <c r="KPI74" s="361"/>
      <c r="KPJ74" s="361"/>
      <c r="KPK74" s="361"/>
      <c r="KPL74" s="361"/>
      <c r="KPM74" s="361"/>
      <c r="KPN74" s="361"/>
      <c r="KPO74" s="361"/>
      <c r="KPP74" s="361"/>
      <c r="KPQ74" s="361"/>
      <c r="KPR74" s="361"/>
      <c r="KPS74" s="361"/>
      <c r="KPT74" s="361"/>
      <c r="KPU74" s="361"/>
      <c r="KPV74" s="361"/>
      <c r="KPW74" s="361"/>
      <c r="KPX74" s="361"/>
      <c r="KPY74" s="361"/>
      <c r="KPZ74" s="361"/>
      <c r="KQA74" s="361"/>
      <c r="KQB74" s="361"/>
      <c r="KQC74" s="361"/>
      <c r="KQD74" s="361"/>
      <c r="KQE74" s="361"/>
      <c r="KQF74" s="361"/>
      <c r="KQG74" s="361"/>
      <c r="KQH74" s="361"/>
      <c r="KQI74" s="361"/>
      <c r="KQJ74" s="361"/>
      <c r="KQK74" s="361"/>
      <c r="KQL74" s="361"/>
      <c r="KQM74" s="361"/>
      <c r="KQN74" s="361"/>
      <c r="KQO74" s="361"/>
      <c r="KQP74" s="361"/>
      <c r="KQQ74" s="361"/>
      <c r="KQR74" s="361"/>
      <c r="KQS74" s="361"/>
      <c r="KQT74" s="361"/>
      <c r="KQU74" s="361"/>
      <c r="KQV74" s="361"/>
      <c r="KQW74" s="361"/>
      <c r="KQX74" s="361"/>
      <c r="KQY74" s="361"/>
      <c r="KQZ74" s="361"/>
      <c r="KRA74" s="361"/>
      <c r="KRB74" s="361"/>
      <c r="KRC74" s="361"/>
      <c r="KRD74" s="361"/>
      <c r="KRE74" s="361"/>
      <c r="KRF74" s="361"/>
      <c r="KRG74" s="361"/>
      <c r="KRH74" s="361"/>
      <c r="KRI74" s="361"/>
      <c r="KRJ74" s="361"/>
      <c r="KRK74" s="361"/>
      <c r="KRL74" s="361"/>
      <c r="KRM74" s="361"/>
      <c r="KRN74" s="361"/>
      <c r="KRO74" s="361"/>
      <c r="KRP74" s="361"/>
      <c r="KRQ74" s="361"/>
      <c r="KRR74" s="361"/>
      <c r="KRS74" s="361"/>
      <c r="KRT74" s="361"/>
      <c r="KRU74" s="361"/>
      <c r="KRV74" s="361"/>
      <c r="KRW74" s="361"/>
      <c r="KRX74" s="361"/>
      <c r="KRY74" s="361"/>
      <c r="KRZ74" s="361"/>
      <c r="KSA74" s="361"/>
      <c r="KSB74" s="361"/>
      <c r="KSC74" s="361"/>
      <c r="KSD74" s="361"/>
      <c r="KSE74" s="361"/>
      <c r="KSF74" s="361"/>
      <c r="KSG74" s="361"/>
      <c r="KSH74" s="361"/>
      <c r="KSI74" s="361"/>
      <c r="KSJ74" s="361"/>
      <c r="KSK74" s="361"/>
      <c r="KSL74" s="361"/>
      <c r="KSM74" s="361"/>
      <c r="KSN74" s="361"/>
      <c r="KSO74" s="361"/>
      <c r="KSP74" s="361"/>
      <c r="KSQ74" s="361"/>
      <c r="KSR74" s="361"/>
      <c r="KSS74" s="361"/>
      <c r="KST74" s="361"/>
      <c r="KSU74" s="361"/>
      <c r="KSV74" s="361"/>
      <c r="KSW74" s="361"/>
      <c r="KSX74" s="361"/>
      <c r="KSY74" s="361"/>
      <c r="KSZ74" s="361"/>
      <c r="KTA74" s="361"/>
      <c r="KTB74" s="361"/>
      <c r="KTC74" s="361"/>
      <c r="KTD74" s="361"/>
      <c r="KTE74" s="361"/>
      <c r="KTF74" s="361"/>
      <c r="KTG74" s="361"/>
      <c r="KTH74" s="361"/>
      <c r="KTI74" s="361"/>
      <c r="KTJ74" s="361"/>
      <c r="KTK74" s="361"/>
      <c r="KTL74" s="361"/>
      <c r="KTM74" s="361"/>
      <c r="KTN74" s="361"/>
      <c r="KTO74" s="361"/>
      <c r="KTP74" s="361"/>
      <c r="KTQ74" s="361"/>
      <c r="KTR74" s="361"/>
      <c r="KTS74" s="361"/>
      <c r="KTT74" s="361"/>
      <c r="KTU74" s="361"/>
      <c r="KTV74" s="361"/>
      <c r="KTW74" s="361"/>
      <c r="KTX74" s="361"/>
      <c r="KTY74" s="361"/>
      <c r="KTZ74" s="361"/>
      <c r="KUA74" s="361"/>
      <c r="KUB74" s="361"/>
      <c r="KUC74" s="361"/>
      <c r="KUD74" s="361"/>
      <c r="KUE74" s="361"/>
      <c r="KUF74" s="361"/>
      <c r="KUG74" s="361"/>
      <c r="KUH74" s="361"/>
      <c r="KUI74" s="361"/>
      <c r="KUJ74" s="361"/>
      <c r="KUK74" s="361"/>
      <c r="KUL74" s="361"/>
      <c r="KUM74" s="361"/>
      <c r="KUN74" s="361"/>
      <c r="KUO74" s="361"/>
      <c r="KUP74" s="361"/>
      <c r="KUQ74" s="361"/>
      <c r="KUR74" s="361"/>
      <c r="KUS74" s="361"/>
      <c r="KUT74" s="361"/>
      <c r="KUU74" s="361"/>
      <c r="KUV74" s="361"/>
      <c r="KUW74" s="361"/>
      <c r="KUX74" s="361"/>
      <c r="KUY74" s="361"/>
      <c r="KUZ74" s="361"/>
      <c r="KVA74" s="361"/>
      <c r="KVB74" s="361"/>
      <c r="KVC74" s="361"/>
      <c r="KVD74" s="361"/>
      <c r="KVE74" s="361"/>
      <c r="KVF74" s="361"/>
      <c r="KVG74" s="361"/>
      <c r="KVH74" s="361"/>
      <c r="KVI74" s="361"/>
      <c r="KVJ74" s="361"/>
      <c r="KVK74" s="361"/>
      <c r="KVL74" s="361"/>
      <c r="KVM74" s="361"/>
      <c r="KVN74" s="361"/>
      <c r="KVO74" s="361"/>
      <c r="KVP74" s="361"/>
      <c r="KVQ74" s="361"/>
      <c r="KVR74" s="361"/>
      <c r="KVS74" s="361"/>
      <c r="KVT74" s="361"/>
      <c r="KVU74" s="361"/>
      <c r="KVV74" s="361"/>
      <c r="KVW74" s="361"/>
      <c r="KVX74" s="361"/>
      <c r="KVY74" s="361"/>
      <c r="KVZ74" s="361"/>
      <c r="KWA74" s="361"/>
      <c r="KWB74" s="361"/>
      <c r="KWC74" s="361"/>
      <c r="KWD74" s="361"/>
      <c r="KWE74" s="361"/>
      <c r="KWF74" s="361"/>
      <c r="KWG74" s="361"/>
      <c r="KWH74" s="361"/>
      <c r="KWI74" s="361"/>
      <c r="KWJ74" s="361"/>
      <c r="KWK74" s="361"/>
      <c r="KWL74" s="361"/>
      <c r="KWM74" s="361"/>
      <c r="KWN74" s="361"/>
      <c r="KWO74" s="361"/>
      <c r="KWP74" s="361"/>
      <c r="KWQ74" s="361"/>
      <c r="KWR74" s="361"/>
      <c r="KWS74" s="361"/>
      <c r="KWT74" s="361"/>
      <c r="KWU74" s="361"/>
      <c r="KWV74" s="361"/>
      <c r="KWW74" s="361"/>
      <c r="KWX74" s="361"/>
      <c r="KWY74" s="361"/>
      <c r="KWZ74" s="361"/>
      <c r="KXA74" s="361"/>
      <c r="KXB74" s="361"/>
      <c r="KXC74" s="361"/>
      <c r="KXD74" s="361"/>
      <c r="KXE74" s="361"/>
      <c r="KXF74" s="361"/>
      <c r="KXG74" s="361"/>
      <c r="KXH74" s="361"/>
      <c r="KXI74" s="361"/>
      <c r="KXJ74" s="361"/>
      <c r="KXK74" s="361"/>
      <c r="KXL74" s="361"/>
      <c r="KXM74" s="361"/>
      <c r="KXN74" s="361"/>
      <c r="KXO74" s="361"/>
      <c r="KXP74" s="361"/>
      <c r="KXQ74" s="361"/>
      <c r="KXR74" s="361"/>
      <c r="KXS74" s="361"/>
      <c r="KXT74" s="361"/>
      <c r="KXU74" s="361"/>
      <c r="KXV74" s="361"/>
      <c r="KXW74" s="361"/>
      <c r="KXX74" s="361"/>
      <c r="KXY74" s="361"/>
      <c r="KXZ74" s="361"/>
      <c r="KYA74" s="361"/>
      <c r="KYB74" s="361"/>
      <c r="KYC74" s="361"/>
      <c r="KYD74" s="361"/>
      <c r="KYE74" s="361"/>
      <c r="KYF74" s="361"/>
      <c r="KYG74" s="361"/>
      <c r="KYH74" s="361"/>
      <c r="KYI74" s="361"/>
      <c r="KYJ74" s="361"/>
      <c r="KYK74" s="361"/>
      <c r="KYL74" s="361"/>
      <c r="KYM74" s="361"/>
      <c r="KYN74" s="361"/>
      <c r="KYO74" s="361"/>
      <c r="KYP74" s="361"/>
      <c r="KYQ74" s="361"/>
      <c r="KYR74" s="361"/>
      <c r="KYS74" s="361"/>
      <c r="KYT74" s="361"/>
      <c r="KYU74" s="361"/>
      <c r="KYV74" s="361"/>
      <c r="KYW74" s="361"/>
      <c r="KYX74" s="361"/>
      <c r="KYY74" s="361"/>
      <c r="KYZ74" s="361"/>
      <c r="KZA74" s="361"/>
      <c r="KZB74" s="361"/>
      <c r="KZC74" s="361"/>
      <c r="KZD74" s="361"/>
      <c r="KZE74" s="361"/>
      <c r="KZF74" s="361"/>
      <c r="KZG74" s="361"/>
      <c r="KZH74" s="361"/>
      <c r="KZI74" s="361"/>
      <c r="KZJ74" s="361"/>
      <c r="KZK74" s="361"/>
      <c r="KZL74" s="361"/>
      <c r="KZM74" s="361"/>
      <c r="KZN74" s="361"/>
      <c r="KZO74" s="361"/>
      <c r="KZP74" s="361"/>
      <c r="KZQ74" s="361"/>
      <c r="KZR74" s="361"/>
      <c r="KZS74" s="361"/>
      <c r="KZT74" s="361"/>
      <c r="KZU74" s="361"/>
      <c r="KZV74" s="361"/>
      <c r="KZW74" s="361"/>
      <c r="KZX74" s="361"/>
      <c r="KZY74" s="361"/>
      <c r="KZZ74" s="361"/>
      <c r="LAA74" s="361"/>
      <c r="LAB74" s="361"/>
      <c r="LAC74" s="361"/>
      <c r="LAD74" s="361"/>
      <c r="LAE74" s="361"/>
      <c r="LAF74" s="361"/>
      <c r="LAG74" s="361"/>
      <c r="LAH74" s="361"/>
      <c r="LAI74" s="361"/>
      <c r="LAJ74" s="361"/>
      <c r="LAK74" s="361"/>
      <c r="LAL74" s="361"/>
      <c r="LAM74" s="361"/>
      <c r="LAN74" s="361"/>
      <c r="LAO74" s="361"/>
      <c r="LAP74" s="361"/>
      <c r="LAQ74" s="361"/>
      <c r="LAR74" s="361"/>
      <c r="LAS74" s="361"/>
      <c r="LAT74" s="361"/>
      <c r="LAU74" s="361"/>
      <c r="LAV74" s="361"/>
      <c r="LAW74" s="361"/>
      <c r="LAX74" s="361"/>
      <c r="LAY74" s="361"/>
      <c r="LAZ74" s="361"/>
      <c r="LBA74" s="361"/>
      <c r="LBB74" s="361"/>
      <c r="LBC74" s="361"/>
      <c r="LBD74" s="361"/>
      <c r="LBE74" s="361"/>
      <c r="LBF74" s="361"/>
      <c r="LBG74" s="361"/>
      <c r="LBH74" s="361"/>
      <c r="LBI74" s="361"/>
      <c r="LBJ74" s="361"/>
      <c r="LBK74" s="361"/>
      <c r="LBL74" s="361"/>
      <c r="LBM74" s="361"/>
      <c r="LBN74" s="361"/>
      <c r="LBO74" s="361"/>
      <c r="LBP74" s="361"/>
      <c r="LBQ74" s="361"/>
      <c r="LBR74" s="361"/>
      <c r="LBS74" s="361"/>
      <c r="LBT74" s="361"/>
      <c r="LBU74" s="361"/>
      <c r="LBV74" s="361"/>
      <c r="LBW74" s="361"/>
      <c r="LBX74" s="361"/>
      <c r="LBY74" s="361"/>
      <c r="LBZ74" s="361"/>
      <c r="LCA74" s="361"/>
      <c r="LCB74" s="361"/>
      <c r="LCC74" s="361"/>
      <c r="LCD74" s="361"/>
      <c r="LCE74" s="361"/>
      <c r="LCF74" s="361"/>
      <c r="LCG74" s="361"/>
      <c r="LCH74" s="361"/>
      <c r="LCI74" s="361"/>
      <c r="LCJ74" s="361"/>
      <c r="LCK74" s="361"/>
      <c r="LCL74" s="361"/>
      <c r="LCM74" s="361"/>
      <c r="LCN74" s="361"/>
      <c r="LCO74" s="361"/>
      <c r="LCP74" s="361"/>
      <c r="LCQ74" s="361"/>
      <c r="LCR74" s="361"/>
      <c r="LCS74" s="361"/>
      <c r="LCT74" s="361"/>
      <c r="LCU74" s="361"/>
      <c r="LCV74" s="361"/>
      <c r="LCW74" s="361"/>
      <c r="LCX74" s="361"/>
      <c r="LCY74" s="361"/>
      <c r="LCZ74" s="361"/>
      <c r="LDA74" s="361"/>
      <c r="LDB74" s="361"/>
      <c r="LDC74" s="361"/>
      <c r="LDD74" s="361"/>
      <c r="LDE74" s="361"/>
      <c r="LDF74" s="361"/>
      <c r="LDG74" s="361"/>
      <c r="LDH74" s="361"/>
      <c r="LDI74" s="361"/>
      <c r="LDJ74" s="361"/>
      <c r="LDK74" s="361"/>
      <c r="LDL74" s="361"/>
      <c r="LDM74" s="361"/>
      <c r="LDN74" s="361"/>
      <c r="LDO74" s="361"/>
      <c r="LDP74" s="361"/>
      <c r="LDQ74" s="361"/>
      <c r="LDR74" s="361"/>
      <c r="LDS74" s="361"/>
      <c r="LDT74" s="361"/>
      <c r="LDU74" s="361"/>
      <c r="LDV74" s="361"/>
      <c r="LDW74" s="361"/>
      <c r="LDX74" s="361"/>
      <c r="LDY74" s="361"/>
      <c r="LDZ74" s="361"/>
      <c r="LEA74" s="361"/>
      <c r="LEB74" s="361"/>
      <c r="LEC74" s="361"/>
      <c r="LED74" s="361"/>
      <c r="LEE74" s="361"/>
      <c r="LEF74" s="361"/>
      <c r="LEG74" s="361"/>
      <c r="LEH74" s="361"/>
      <c r="LEI74" s="361"/>
      <c r="LEJ74" s="361"/>
      <c r="LEK74" s="361"/>
      <c r="LEL74" s="361"/>
      <c r="LEM74" s="361"/>
      <c r="LEN74" s="361"/>
      <c r="LEO74" s="361"/>
      <c r="LEP74" s="361"/>
      <c r="LEQ74" s="361"/>
      <c r="LER74" s="361"/>
      <c r="LES74" s="361"/>
      <c r="LET74" s="361"/>
      <c r="LEU74" s="361"/>
      <c r="LEV74" s="361"/>
      <c r="LEW74" s="361"/>
      <c r="LEX74" s="361"/>
      <c r="LEY74" s="361"/>
      <c r="LEZ74" s="361"/>
      <c r="LFA74" s="361"/>
      <c r="LFB74" s="361"/>
      <c r="LFC74" s="361"/>
      <c r="LFD74" s="361"/>
      <c r="LFE74" s="361"/>
      <c r="LFF74" s="361"/>
      <c r="LFG74" s="361"/>
      <c r="LFH74" s="361"/>
      <c r="LFI74" s="361"/>
      <c r="LFJ74" s="361"/>
      <c r="LFK74" s="361"/>
      <c r="LFL74" s="361"/>
      <c r="LFM74" s="361"/>
      <c r="LFN74" s="361"/>
      <c r="LFO74" s="361"/>
      <c r="LFP74" s="361"/>
      <c r="LFQ74" s="361"/>
      <c r="LFR74" s="361"/>
      <c r="LFS74" s="361"/>
      <c r="LFT74" s="361"/>
      <c r="LFU74" s="361"/>
      <c r="LFV74" s="361"/>
      <c r="LFW74" s="361"/>
      <c r="LFX74" s="361"/>
      <c r="LFY74" s="361"/>
      <c r="LFZ74" s="361"/>
      <c r="LGA74" s="361"/>
      <c r="LGB74" s="361"/>
      <c r="LGC74" s="361"/>
      <c r="LGD74" s="361"/>
      <c r="LGE74" s="361"/>
      <c r="LGF74" s="361"/>
      <c r="LGG74" s="361"/>
      <c r="LGH74" s="361"/>
      <c r="LGI74" s="361"/>
      <c r="LGJ74" s="361"/>
      <c r="LGK74" s="361"/>
      <c r="LGL74" s="361"/>
      <c r="LGM74" s="361"/>
      <c r="LGN74" s="361"/>
      <c r="LGO74" s="361"/>
      <c r="LGP74" s="361"/>
      <c r="LGQ74" s="361"/>
      <c r="LGR74" s="361"/>
      <c r="LGS74" s="361"/>
      <c r="LGT74" s="361"/>
      <c r="LGU74" s="361"/>
      <c r="LGV74" s="361"/>
      <c r="LGW74" s="361"/>
      <c r="LGX74" s="361"/>
      <c r="LGY74" s="361"/>
      <c r="LGZ74" s="361"/>
      <c r="LHA74" s="361"/>
      <c r="LHB74" s="361"/>
      <c r="LHC74" s="361"/>
      <c r="LHD74" s="361"/>
      <c r="LHE74" s="361"/>
      <c r="LHF74" s="361"/>
      <c r="LHG74" s="361"/>
      <c r="LHH74" s="361"/>
      <c r="LHI74" s="361"/>
      <c r="LHJ74" s="361"/>
      <c r="LHK74" s="361"/>
      <c r="LHL74" s="361"/>
      <c r="LHM74" s="361"/>
      <c r="LHN74" s="361"/>
      <c r="LHO74" s="361"/>
      <c r="LHP74" s="361"/>
      <c r="LHQ74" s="361"/>
      <c r="LHR74" s="361"/>
      <c r="LHS74" s="361"/>
      <c r="LHT74" s="361"/>
      <c r="LHU74" s="361"/>
      <c r="LHV74" s="361"/>
      <c r="LHW74" s="361"/>
      <c r="LHX74" s="361"/>
      <c r="LHY74" s="361"/>
      <c r="LHZ74" s="361"/>
      <c r="LIA74" s="361"/>
      <c r="LIB74" s="361"/>
      <c r="LIC74" s="361"/>
      <c r="LID74" s="361"/>
      <c r="LIE74" s="361"/>
      <c r="LIF74" s="361"/>
      <c r="LIG74" s="361"/>
      <c r="LIH74" s="361"/>
      <c r="LII74" s="361"/>
      <c r="LIJ74" s="361"/>
      <c r="LIK74" s="361"/>
      <c r="LIL74" s="361"/>
      <c r="LIM74" s="361"/>
      <c r="LIN74" s="361"/>
      <c r="LIO74" s="361"/>
      <c r="LIP74" s="361"/>
      <c r="LIQ74" s="361"/>
      <c r="LIR74" s="361"/>
      <c r="LIS74" s="361"/>
      <c r="LIT74" s="361"/>
      <c r="LIU74" s="361"/>
      <c r="LIV74" s="361"/>
      <c r="LIW74" s="361"/>
      <c r="LIX74" s="361"/>
      <c r="LIY74" s="361"/>
      <c r="LIZ74" s="361"/>
      <c r="LJA74" s="361"/>
      <c r="LJB74" s="361"/>
      <c r="LJC74" s="361"/>
      <c r="LJD74" s="361"/>
      <c r="LJE74" s="361"/>
      <c r="LJF74" s="361"/>
      <c r="LJG74" s="361"/>
      <c r="LJH74" s="361"/>
      <c r="LJI74" s="361"/>
      <c r="LJJ74" s="361"/>
      <c r="LJK74" s="361"/>
      <c r="LJL74" s="361"/>
      <c r="LJM74" s="361"/>
      <c r="LJN74" s="361"/>
      <c r="LJO74" s="361"/>
      <c r="LJP74" s="361"/>
      <c r="LJQ74" s="361"/>
      <c r="LJR74" s="361"/>
      <c r="LJS74" s="361"/>
      <c r="LJT74" s="361"/>
      <c r="LJU74" s="361"/>
      <c r="LJV74" s="361"/>
      <c r="LJW74" s="361"/>
      <c r="LJX74" s="361"/>
      <c r="LJY74" s="361"/>
      <c r="LJZ74" s="361"/>
      <c r="LKA74" s="361"/>
      <c r="LKB74" s="361"/>
      <c r="LKC74" s="361"/>
      <c r="LKD74" s="361"/>
      <c r="LKE74" s="361"/>
      <c r="LKF74" s="361"/>
      <c r="LKG74" s="361"/>
      <c r="LKH74" s="361"/>
      <c r="LKI74" s="361"/>
      <c r="LKJ74" s="361"/>
      <c r="LKK74" s="361"/>
      <c r="LKL74" s="361"/>
      <c r="LKM74" s="361"/>
      <c r="LKN74" s="361"/>
      <c r="LKO74" s="361"/>
      <c r="LKP74" s="361"/>
      <c r="LKQ74" s="361"/>
      <c r="LKR74" s="361"/>
      <c r="LKS74" s="361"/>
      <c r="LKT74" s="361"/>
      <c r="LKU74" s="361"/>
      <c r="LKV74" s="361"/>
      <c r="LKW74" s="361"/>
      <c r="LKX74" s="361"/>
      <c r="LKY74" s="361"/>
      <c r="LKZ74" s="361"/>
      <c r="LLA74" s="361"/>
      <c r="LLB74" s="361"/>
      <c r="LLC74" s="361"/>
      <c r="LLD74" s="361"/>
      <c r="LLE74" s="361"/>
      <c r="LLF74" s="361"/>
      <c r="LLG74" s="361"/>
      <c r="LLH74" s="361"/>
      <c r="LLI74" s="361"/>
      <c r="LLJ74" s="361"/>
      <c r="LLK74" s="361"/>
      <c r="LLL74" s="361"/>
      <c r="LLM74" s="361"/>
      <c r="LLN74" s="361"/>
      <c r="LLO74" s="361"/>
      <c r="LLP74" s="361"/>
      <c r="LLQ74" s="361"/>
      <c r="LLR74" s="361"/>
      <c r="LLS74" s="361"/>
      <c r="LLT74" s="361"/>
      <c r="LLU74" s="361"/>
      <c r="LLV74" s="361"/>
      <c r="LLW74" s="361"/>
      <c r="LLX74" s="361"/>
      <c r="LLY74" s="361"/>
      <c r="LLZ74" s="361"/>
      <c r="LMA74" s="361"/>
      <c r="LMB74" s="361"/>
      <c r="LMC74" s="361"/>
      <c r="LMD74" s="361"/>
      <c r="LME74" s="361"/>
      <c r="LMF74" s="361"/>
      <c r="LMG74" s="361"/>
      <c r="LMH74" s="361"/>
      <c r="LMI74" s="361"/>
      <c r="LMJ74" s="361"/>
      <c r="LMK74" s="361"/>
      <c r="LML74" s="361"/>
      <c r="LMM74" s="361"/>
      <c r="LMN74" s="361"/>
      <c r="LMO74" s="361"/>
      <c r="LMP74" s="361"/>
      <c r="LMQ74" s="361"/>
      <c r="LMR74" s="361"/>
      <c r="LMS74" s="361"/>
      <c r="LMT74" s="361"/>
      <c r="LMU74" s="361"/>
      <c r="LMV74" s="361"/>
      <c r="LMW74" s="361"/>
      <c r="LMX74" s="361"/>
      <c r="LMY74" s="361"/>
      <c r="LMZ74" s="361"/>
      <c r="LNA74" s="361"/>
      <c r="LNB74" s="361"/>
      <c r="LNC74" s="361"/>
      <c r="LND74" s="361"/>
      <c r="LNE74" s="361"/>
      <c r="LNF74" s="361"/>
      <c r="LNG74" s="361"/>
      <c r="LNH74" s="361"/>
      <c r="LNI74" s="361"/>
      <c r="LNJ74" s="361"/>
      <c r="LNK74" s="361"/>
      <c r="LNL74" s="361"/>
      <c r="LNM74" s="361"/>
      <c r="LNN74" s="361"/>
      <c r="LNO74" s="361"/>
      <c r="LNP74" s="361"/>
      <c r="LNQ74" s="361"/>
      <c r="LNR74" s="361"/>
      <c r="LNS74" s="361"/>
      <c r="LNT74" s="361"/>
      <c r="LNU74" s="361"/>
      <c r="LNV74" s="361"/>
      <c r="LNW74" s="361"/>
      <c r="LNX74" s="361"/>
      <c r="LNY74" s="361"/>
      <c r="LNZ74" s="361"/>
      <c r="LOA74" s="361"/>
      <c r="LOB74" s="361"/>
      <c r="LOC74" s="361"/>
      <c r="LOD74" s="361"/>
      <c r="LOE74" s="361"/>
      <c r="LOF74" s="361"/>
      <c r="LOG74" s="361"/>
      <c r="LOH74" s="361"/>
      <c r="LOI74" s="361"/>
      <c r="LOJ74" s="361"/>
      <c r="LOK74" s="361"/>
      <c r="LOL74" s="361"/>
      <c r="LOM74" s="361"/>
      <c r="LON74" s="361"/>
      <c r="LOO74" s="361"/>
      <c r="LOP74" s="361"/>
      <c r="LOQ74" s="361"/>
      <c r="LOR74" s="361"/>
      <c r="LOS74" s="361"/>
      <c r="LOT74" s="361"/>
      <c r="LOU74" s="361"/>
      <c r="LOV74" s="361"/>
      <c r="LOW74" s="361"/>
      <c r="LOX74" s="361"/>
      <c r="LOY74" s="361"/>
      <c r="LOZ74" s="361"/>
      <c r="LPA74" s="361"/>
      <c r="LPB74" s="361"/>
      <c r="LPC74" s="361"/>
      <c r="LPD74" s="361"/>
      <c r="LPE74" s="361"/>
      <c r="LPF74" s="361"/>
      <c r="LPG74" s="361"/>
      <c r="LPH74" s="361"/>
      <c r="LPI74" s="361"/>
      <c r="LPJ74" s="361"/>
      <c r="LPK74" s="361"/>
      <c r="LPL74" s="361"/>
      <c r="LPM74" s="361"/>
      <c r="LPN74" s="361"/>
      <c r="LPO74" s="361"/>
      <c r="LPP74" s="361"/>
      <c r="LPQ74" s="361"/>
      <c r="LPR74" s="361"/>
      <c r="LPS74" s="361"/>
      <c r="LPT74" s="361"/>
      <c r="LPU74" s="361"/>
      <c r="LPV74" s="361"/>
      <c r="LPW74" s="361"/>
      <c r="LPX74" s="361"/>
      <c r="LPY74" s="361"/>
      <c r="LPZ74" s="361"/>
      <c r="LQA74" s="361"/>
      <c r="LQB74" s="361"/>
      <c r="LQC74" s="361"/>
      <c r="LQD74" s="361"/>
      <c r="LQE74" s="361"/>
      <c r="LQF74" s="361"/>
      <c r="LQG74" s="361"/>
      <c r="LQH74" s="361"/>
      <c r="LQI74" s="361"/>
      <c r="LQJ74" s="361"/>
      <c r="LQK74" s="361"/>
      <c r="LQL74" s="361"/>
      <c r="LQM74" s="361"/>
      <c r="LQN74" s="361"/>
      <c r="LQO74" s="361"/>
      <c r="LQP74" s="361"/>
      <c r="LQQ74" s="361"/>
      <c r="LQR74" s="361"/>
      <c r="LQS74" s="361"/>
      <c r="LQT74" s="361"/>
      <c r="LQU74" s="361"/>
      <c r="LQV74" s="361"/>
      <c r="LQW74" s="361"/>
      <c r="LQX74" s="361"/>
      <c r="LQY74" s="361"/>
      <c r="LQZ74" s="361"/>
      <c r="LRA74" s="361"/>
      <c r="LRB74" s="361"/>
      <c r="LRC74" s="361"/>
      <c r="LRD74" s="361"/>
      <c r="LRE74" s="361"/>
      <c r="LRF74" s="361"/>
      <c r="LRG74" s="361"/>
      <c r="LRH74" s="361"/>
      <c r="LRI74" s="361"/>
      <c r="LRJ74" s="361"/>
      <c r="LRK74" s="361"/>
      <c r="LRL74" s="361"/>
      <c r="LRM74" s="361"/>
      <c r="LRN74" s="361"/>
      <c r="LRO74" s="361"/>
      <c r="LRP74" s="361"/>
      <c r="LRQ74" s="361"/>
      <c r="LRR74" s="361"/>
      <c r="LRS74" s="361"/>
      <c r="LRT74" s="361"/>
      <c r="LRU74" s="361"/>
      <c r="LRV74" s="361"/>
      <c r="LRW74" s="361"/>
      <c r="LRX74" s="361"/>
      <c r="LRY74" s="361"/>
      <c r="LRZ74" s="361"/>
      <c r="LSA74" s="361"/>
      <c r="LSB74" s="361"/>
      <c r="LSC74" s="361"/>
      <c r="LSD74" s="361"/>
      <c r="LSE74" s="361"/>
      <c r="LSF74" s="361"/>
      <c r="LSG74" s="361"/>
      <c r="LSH74" s="361"/>
      <c r="LSI74" s="361"/>
      <c r="LSJ74" s="361"/>
      <c r="LSK74" s="361"/>
      <c r="LSL74" s="361"/>
      <c r="LSM74" s="361"/>
      <c r="LSN74" s="361"/>
      <c r="LSO74" s="361"/>
      <c r="LSP74" s="361"/>
      <c r="LSQ74" s="361"/>
      <c r="LSR74" s="361"/>
      <c r="LSS74" s="361"/>
      <c r="LST74" s="361"/>
      <c r="LSU74" s="361"/>
      <c r="LSV74" s="361"/>
      <c r="LSW74" s="361"/>
      <c r="LSX74" s="361"/>
      <c r="LSY74" s="361"/>
      <c r="LSZ74" s="361"/>
      <c r="LTA74" s="361"/>
      <c r="LTB74" s="361"/>
      <c r="LTC74" s="361"/>
      <c r="LTD74" s="361"/>
      <c r="LTE74" s="361"/>
      <c r="LTF74" s="361"/>
      <c r="LTG74" s="361"/>
      <c r="LTH74" s="361"/>
      <c r="LTI74" s="361"/>
      <c r="LTJ74" s="361"/>
      <c r="LTK74" s="361"/>
      <c r="LTL74" s="361"/>
      <c r="LTM74" s="361"/>
      <c r="LTN74" s="361"/>
      <c r="LTO74" s="361"/>
      <c r="LTP74" s="361"/>
      <c r="LTQ74" s="361"/>
      <c r="LTR74" s="361"/>
      <c r="LTS74" s="361"/>
      <c r="LTT74" s="361"/>
      <c r="LTU74" s="361"/>
      <c r="LTV74" s="361"/>
      <c r="LTW74" s="361"/>
      <c r="LTX74" s="361"/>
      <c r="LTY74" s="361"/>
      <c r="LTZ74" s="361"/>
      <c r="LUA74" s="361"/>
      <c r="LUB74" s="361"/>
      <c r="LUC74" s="361"/>
      <c r="LUD74" s="361"/>
      <c r="LUE74" s="361"/>
      <c r="LUF74" s="361"/>
      <c r="LUG74" s="361"/>
      <c r="LUH74" s="361"/>
      <c r="LUI74" s="361"/>
      <c r="LUJ74" s="361"/>
      <c r="LUK74" s="361"/>
      <c r="LUL74" s="361"/>
      <c r="LUM74" s="361"/>
      <c r="LUN74" s="361"/>
      <c r="LUO74" s="361"/>
      <c r="LUP74" s="361"/>
      <c r="LUQ74" s="361"/>
      <c r="LUR74" s="361"/>
      <c r="LUS74" s="361"/>
      <c r="LUT74" s="361"/>
      <c r="LUU74" s="361"/>
      <c r="LUV74" s="361"/>
      <c r="LUW74" s="361"/>
      <c r="LUX74" s="361"/>
      <c r="LUY74" s="361"/>
      <c r="LUZ74" s="361"/>
      <c r="LVA74" s="361"/>
      <c r="LVB74" s="361"/>
      <c r="LVC74" s="361"/>
      <c r="LVD74" s="361"/>
      <c r="LVE74" s="361"/>
      <c r="LVF74" s="361"/>
      <c r="LVG74" s="361"/>
      <c r="LVH74" s="361"/>
      <c r="LVI74" s="361"/>
      <c r="LVJ74" s="361"/>
      <c r="LVK74" s="361"/>
      <c r="LVL74" s="361"/>
      <c r="LVM74" s="361"/>
      <c r="LVN74" s="361"/>
      <c r="LVO74" s="361"/>
      <c r="LVP74" s="361"/>
      <c r="LVQ74" s="361"/>
      <c r="LVR74" s="361"/>
      <c r="LVS74" s="361"/>
      <c r="LVT74" s="361"/>
      <c r="LVU74" s="361"/>
      <c r="LVV74" s="361"/>
      <c r="LVW74" s="361"/>
      <c r="LVX74" s="361"/>
      <c r="LVY74" s="361"/>
      <c r="LVZ74" s="361"/>
      <c r="LWA74" s="361"/>
      <c r="LWB74" s="361"/>
      <c r="LWC74" s="361"/>
      <c r="LWD74" s="361"/>
      <c r="LWE74" s="361"/>
      <c r="LWF74" s="361"/>
      <c r="LWG74" s="361"/>
      <c r="LWH74" s="361"/>
      <c r="LWI74" s="361"/>
      <c r="LWJ74" s="361"/>
      <c r="LWK74" s="361"/>
      <c r="LWL74" s="361"/>
      <c r="LWM74" s="361"/>
      <c r="LWN74" s="361"/>
      <c r="LWO74" s="361"/>
      <c r="LWP74" s="361"/>
      <c r="LWQ74" s="361"/>
      <c r="LWR74" s="361"/>
      <c r="LWS74" s="361"/>
      <c r="LWT74" s="361"/>
      <c r="LWU74" s="361"/>
      <c r="LWV74" s="361"/>
      <c r="LWW74" s="361"/>
      <c r="LWX74" s="361"/>
      <c r="LWY74" s="361"/>
      <c r="LWZ74" s="361"/>
      <c r="LXA74" s="361"/>
      <c r="LXB74" s="361"/>
      <c r="LXC74" s="361"/>
      <c r="LXD74" s="361"/>
      <c r="LXE74" s="361"/>
      <c r="LXF74" s="361"/>
      <c r="LXG74" s="361"/>
      <c r="LXH74" s="361"/>
      <c r="LXI74" s="361"/>
      <c r="LXJ74" s="361"/>
      <c r="LXK74" s="361"/>
      <c r="LXL74" s="361"/>
      <c r="LXM74" s="361"/>
      <c r="LXN74" s="361"/>
      <c r="LXO74" s="361"/>
      <c r="LXP74" s="361"/>
      <c r="LXQ74" s="361"/>
      <c r="LXR74" s="361"/>
      <c r="LXS74" s="361"/>
      <c r="LXT74" s="361"/>
      <c r="LXU74" s="361"/>
      <c r="LXV74" s="361"/>
      <c r="LXW74" s="361"/>
      <c r="LXX74" s="361"/>
      <c r="LXY74" s="361"/>
      <c r="LXZ74" s="361"/>
      <c r="LYA74" s="361"/>
      <c r="LYB74" s="361"/>
      <c r="LYC74" s="361"/>
      <c r="LYD74" s="361"/>
      <c r="LYE74" s="361"/>
      <c r="LYF74" s="361"/>
      <c r="LYG74" s="361"/>
      <c r="LYH74" s="361"/>
      <c r="LYI74" s="361"/>
      <c r="LYJ74" s="361"/>
      <c r="LYK74" s="361"/>
      <c r="LYL74" s="361"/>
      <c r="LYM74" s="361"/>
      <c r="LYN74" s="361"/>
      <c r="LYO74" s="361"/>
      <c r="LYP74" s="361"/>
      <c r="LYQ74" s="361"/>
      <c r="LYR74" s="361"/>
      <c r="LYS74" s="361"/>
      <c r="LYT74" s="361"/>
      <c r="LYU74" s="361"/>
      <c r="LYV74" s="361"/>
      <c r="LYW74" s="361"/>
      <c r="LYX74" s="361"/>
      <c r="LYY74" s="361"/>
      <c r="LYZ74" s="361"/>
      <c r="LZA74" s="361"/>
      <c r="LZB74" s="361"/>
      <c r="LZC74" s="361"/>
      <c r="LZD74" s="361"/>
      <c r="LZE74" s="361"/>
      <c r="LZF74" s="361"/>
      <c r="LZG74" s="361"/>
      <c r="LZH74" s="361"/>
      <c r="LZI74" s="361"/>
      <c r="LZJ74" s="361"/>
      <c r="LZK74" s="361"/>
      <c r="LZL74" s="361"/>
      <c r="LZM74" s="361"/>
      <c r="LZN74" s="361"/>
      <c r="LZO74" s="361"/>
      <c r="LZP74" s="361"/>
      <c r="LZQ74" s="361"/>
      <c r="LZR74" s="361"/>
      <c r="LZS74" s="361"/>
      <c r="LZT74" s="361"/>
      <c r="LZU74" s="361"/>
      <c r="LZV74" s="361"/>
      <c r="LZW74" s="361"/>
      <c r="LZX74" s="361"/>
      <c r="LZY74" s="361"/>
      <c r="LZZ74" s="361"/>
      <c r="MAA74" s="361"/>
      <c r="MAB74" s="361"/>
      <c r="MAC74" s="361"/>
      <c r="MAD74" s="361"/>
      <c r="MAE74" s="361"/>
      <c r="MAF74" s="361"/>
      <c r="MAG74" s="361"/>
      <c r="MAH74" s="361"/>
      <c r="MAI74" s="361"/>
      <c r="MAJ74" s="361"/>
      <c r="MAK74" s="361"/>
      <c r="MAL74" s="361"/>
      <c r="MAM74" s="361"/>
      <c r="MAN74" s="361"/>
      <c r="MAO74" s="361"/>
      <c r="MAP74" s="361"/>
      <c r="MAQ74" s="361"/>
      <c r="MAR74" s="361"/>
      <c r="MAS74" s="361"/>
      <c r="MAT74" s="361"/>
      <c r="MAU74" s="361"/>
      <c r="MAV74" s="361"/>
      <c r="MAW74" s="361"/>
      <c r="MAX74" s="361"/>
      <c r="MAY74" s="361"/>
      <c r="MAZ74" s="361"/>
      <c r="MBA74" s="361"/>
      <c r="MBB74" s="361"/>
      <c r="MBC74" s="361"/>
      <c r="MBD74" s="361"/>
      <c r="MBE74" s="361"/>
      <c r="MBF74" s="361"/>
      <c r="MBG74" s="361"/>
      <c r="MBH74" s="361"/>
      <c r="MBI74" s="361"/>
      <c r="MBJ74" s="361"/>
      <c r="MBK74" s="361"/>
      <c r="MBL74" s="361"/>
      <c r="MBM74" s="361"/>
      <c r="MBN74" s="361"/>
      <c r="MBO74" s="361"/>
      <c r="MBP74" s="361"/>
      <c r="MBQ74" s="361"/>
      <c r="MBR74" s="361"/>
      <c r="MBS74" s="361"/>
      <c r="MBT74" s="361"/>
      <c r="MBU74" s="361"/>
      <c r="MBV74" s="361"/>
      <c r="MBW74" s="361"/>
      <c r="MBX74" s="361"/>
      <c r="MBY74" s="361"/>
      <c r="MBZ74" s="361"/>
      <c r="MCA74" s="361"/>
      <c r="MCB74" s="361"/>
      <c r="MCC74" s="361"/>
      <c r="MCD74" s="361"/>
      <c r="MCE74" s="361"/>
      <c r="MCF74" s="361"/>
      <c r="MCG74" s="361"/>
      <c r="MCH74" s="361"/>
      <c r="MCI74" s="361"/>
      <c r="MCJ74" s="361"/>
      <c r="MCK74" s="361"/>
      <c r="MCL74" s="361"/>
      <c r="MCM74" s="361"/>
      <c r="MCN74" s="361"/>
      <c r="MCO74" s="361"/>
      <c r="MCP74" s="361"/>
      <c r="MCQ74" s="361"/>
      <c r="MCR74" s="361"/>
      <c r="MCS74" s="361"/>
      <c r="MCT74" s="361"/>
      <c r="MCU74" s="361"/>
      <c r="MCV74" s="361"/>
      <c r="MCW74" s="361"/>
      <c r="MCX74" s="361"/>
      <c r="MCY74" s="361"/>
      <c r="MCZ74" s="361"/>
      <c r="MDA74" s="361"/>
      <c r="MDB74" s="361"/>
      <c r="MDC74" s="361"/>
      <c r="MDD74" s="361"/>
      <c r="MDE74" s="361"/>
      <c r="MDF74" s="361"/>
      <c r="MDG74" s="361"/>
      <c r="MDH74" s="361"/>
      <c r="MDI74" s="361"/>
      <c r="MDJ74" s="361"/>
      <c r="MDK74" s="361"/>
      <c r="MDL74" s="361"/>
      <c r="MDM74" s="361"/>
      <c r="MDN74" s="361"/>
      <c r="MDO74" s="361"/>
      <c r="MDP74" s="361"/>
      <c r="MDQ74" s="361"/>
      <c r="MDR74" s="361"/>
      <c r="MDS74" s="361"/>
      <c r="MDT74" s="361"/>
      <c r="MDU74" s="361"/>
      <c r="MDV74" s="361"/>
      <c r="MDW74" s="361"/>
      <c r="MDX74" s="361"/>
      <c r="MDY74" s="361"/>
      <c r="MDZ74" s="361"/>
      <c r="MEA74" s="361"/>
      <c r="MEB74" s="361"/>
      <c r="MEC74" s="361"/>
      <c r="MED74" s="361"/>
      <c r="MEE74" s="361"/>
      <c r="MEF74" s="361"/>
      <c r="MEG74" s="361"/>
      <c r="MEH74" s="361"/>
      <c r="MEI74" s="361"/>
      <c r="MEJ74" s="361"/>
      <c r="MEK74" s="361"/>
      <c r="MEL74" s="361"/>
      <c r="MEM74" s="361"/>
      <c r="MEN74" s="361"/>
      <c r="MEO74" s="361"/>
      <c r="MEP74" s="361"/>
      <c r="MEQ74" s="361"/>
      <c r="MER74" s="361"/>
      <c r="MES74" s="361"/>
      <c r="MET74" s="361"/>
      <c r="MEU74" s="361"/>
      <c r="MEV74" s="361"/>
      <c r="MEW74" s="361"/>
      <c r="MEX74" s="361"/>
      <c r="MEY74" s="361"/>
      <c r="MEZ74" s="361"/>
      <c r="MFA74" s="361"/>
      <c r="MFB74" s="361"/>
      <c r="MFC74" s="361"/>
      <c r="MFD74" s="361"/>
      <c r="MFE74" s="361"/>
      <c r="MFF74" s="361"/>
      <c r="MFG74" s="361"/>
      <c r="MFH74" s="361"/>
      <c r="MFI74" s="361"/>
      <c r="MFJ74" s="361"/>
      <c r="MFK74" s="361"/>
      <c r="MFL74" s="361"/>
      <c r="MFM74" s="361"/>
      <c r="MFN74" s="361"/>
      <c r="MFO74" s="361"/>
      <c r="MFP74" s="361"/>
      <c r="MFQ74" s="361"/>
      <c r="MFR74" s="361"/>
      <c r="MFS74" s="361"/>
      <c r="MFT74" s="361"/>
      <c r="MFU74" s="361"/>
      <c r="MFV74" s="361"/>
      <c r="MFW74" s="361"/>
      <c r="MFX74" s="361"/>
      <c r="MFY74" s="361"/>
      <c r="MFZ74" s="361"/>
      <c r="MGA74" s="361"/>
      <c r="MGB74" s="361"/>
      <c r="MGC74" s="361"/>
      <c r="MGD74" s="361"/>
      <c r="MGE74" s="361"/>
      <c r="MGF74" s="361"/>
      <c r="MGG74" s="361"/>
      <c r="MGH74" s="361"/>
      <c r="MGI74" s="361"/>
      <c r="MGJ74" s="361"/>
      <c r="MGK74" s="361"/>
      <c r="MGL74" s="361"/>
      <c r="MGM74" s="361"/>
      <c r="MGN74" s="361"/>
      <c r="MGO74" s="361"/>
      <c r="MGP74" s="361"/>
      <c r="MGQ74" s="361"/>
      <c r="MGR74" s="361"/>
      <c r="MGS74" s="361"/>
      <c r="MGT74" s="361"/>
      <c r="MGU74" s="361"/>
      <c r="MGV74" s="361"/>
      <c r="MGW74" s="361"/>
      <c r="MGX74" s="361"/>
      <c r="MGY74" s="361"/>
      <c r="MGZ74" s="361"/>
      <c r="MHA74" s="361"/>
      <c r="MHB74" s="361"/>
      <c r="MHC74" s="361"/>
      <c r="MHD74" s="361"/>
      <c r="MHE74" s="361"/>
      <c r="MHF74" s="361"/>
      <c r="MHG74" s="361"/>
      <c r="MHH74" s="361"/>
      <c r="MHI74" s="361"/>
      <c r="MHJ74" s="361"/>
      <c r="MHK74" s="361"/>
      <c r="MHL74" s="361"/>
      <c r="MHM74" s="361"/>
      <c r="MHN74" s="361"/>
      <c r="MHO74" s="361"/>
      <c r="MHP74" s="361"/>
      <c r="MHQ74" s="361"/>
      <c r="MHR74" s="361"/>
      <c r="MHS74" s="361"/>
      <c r="MHT74" s="361"/>
      <c r="MHU74" s="361"/>
      <c r="MHV74" s="361"/>
      <c r="MHW74" s="361"/>
      <c r="MHX74" s="361"/>
      <c r="MHY74" s="361"/>
      <c r="MHZ74" s="361"/>
      <c r="MIA74" s="361"/>
      <c r="MIB74" s="361"/>
      <c r="MIC74" s="361"/>
      <c r="MID74" s="361"/>
      <c r="MIE74" s="361"/>
      <c r="MIF74" s="361"/>
      <c r="MIG74" s="361"/>
      <c r="MIH74" s="361"/>
      <c r="MII74" s="361"/>
      <c r="MIJ74" s="361"/>
      <c r="MIK74" s="361"/>
      <c r="MIL74" s="361"/>
      <c r="MIM74" s="361"/>
      <c r="MIN74" s="361"/>
      <c r="MIO74" s="361"/>
      <c r="MIP74" s="361"/>
      <c r="MIQ74" s="361"/>
      <c r="MIR74" s="361"/>
      <c r="MIS74" s="361"/>
      <c r="MIT74" s="361"/>
      <c r="MIU74" s="361"/>
      <c r="MIV74" s="361"/>
      <c r="MIW74" s="361"/>
      <c r="MIX74" s="361"/>
      <c r="MIY74" s="361"/>
      <c r="MIZ74" s="361"/>
      <c r="MJA74" s="361"/>
      <c r="MJB74" s="361"/>
      <c r="MJC74" s="361"/>
      <c r="MJD74" s="361"/>
      <c r="MJE74" s="361"/>
      <c r="MJF74" s="361"/>
      <c r="MJG74" s="361"/>
      <c r="MJH74" s="361"/>
      <c r="MJI74" s="361"/>
      <c r="MJJ74" s="361"/>
      <c r="MJK74" s="361"/>
      <c r="MJL74" s="361"/>
      <c r="MJM74" s="361"/>
      <c r="MJN74" s="361"/>
      <c r="MJO74" s="361"/>
      <c r="MJP74" s="361"/>
      <c r="MJQ74" s="361"/>
      <c r="MJR74" s="361"/>
      <c r="MJS74" s="361"/>
      <c r="MJT74" s="361"/>
      <c r="MJU74" s="361"/>
      <c r="MJV74" s="361"/>
      <c r="MJW74" s="361"/>
      <c r="MJX74" s="361"/>
      <c r="MJY74" s="361"/>
      <c r="MJZ74" s="361"/>
      <c r="MKA74" s="361"/>
      <c r="MKB74" s="361"/>
      <c r="MKC74" s="361"/>
      <c r="MKD74" s="361"/>
      <c r="MKE74" s="361"/>
      <c r="MKF74" s="361"/>
      <c r="MKG74" s="361"/>
      <c r="MKH74" s="361"/>
      <c r="MKI74" s="361"/>
      <c r="MKJ74" s="361"/>
      <c r="MKK74" s="361"/>
      <c r="MKL74" s="361"/>
      <c r="MKM74" s="361"/>
      <c r="MKN74" s="361"/>
      <c r="MKO74" s="361"/>
      <c r="MKP74" s="361"/>
      <c r="MKQ74" s="361"/>
      <c r="MKR74" s="361"/>
      <c r="MKS74" s="361"/>
      <c r="MKT74" s="361"/>
      <c r="MKU74" s="361"/>
      <c r="MKV74" s="361"/>
      <c r="MKW74" s="361"/>
      <c r="MKX74" s="361"/>
      <c r="MKY74" s="361"/>
      <c r="MKZ74" s="361"/>
      <c r="MLA74" s="361"/>
      <c r="MLB74" s="361"/>
      <c r="MLC74" s="361"/>
      <c r="MLD74" s="361"/>
      <c r="MLE74" s="361"/>
      <c r="MLF74" s="361"/>
      <c r="MLG74" s="361"/>
      <c r="MLH74" s="361"/>
      <c r="MLI74" s="361"/>
      <c r="MLJ74" s="361"/>
      <c r="MLK74" s="361"/>
      <c r="MLL74" s="361"/>
      <c r="MLM74" s="361"/>
      <c r="MLN74" s="361"/>
      <c r="MLO74" s="361"/>
      <c r="MLP74" s="361"/>
      <c r="MLQ74" s="361"/>
      <c r="MLR74" s="361"/>
      <c r="MLS74" s="361"/>
      <c r="MLT74" s="361"/>
      <c r="MLU74" s="361"/>
      <c r="MLV74" s="361"/>
      <c r="MLW74" s="361"/>
      <c r="MLX74" s="361"/>
      <c r="MLY74" s="361"/>
      <c r="MLZ74" s="361"/>
      <c r="MMA74" s="361"/>
      <c r="MMB74" s="361"/>
      <c r="MMC74" s="361"/>
      <c r="MMD74" s="361"/>
      <c r="MME74" s="361"/>
      <c r="MMF74" s="361"/>
      <c r="MMG74" s="361"/>
      <c r="MMH74" s="361"/>
      <c r="MMI74" s="361"/>
      <c r="MMJ74" s="361"/>
      <c r="MMK74" s="361"/>
      <c r="MML74" s="361"/>
      <c r="MMM74" s="361"/>
      <c r="MMN74" s="361"/>
      <c r="MMO74" s="361"/>
      <c r="MMP74" s="361"/>
      <c r="MMQ74" s="361"/>
      <c r="MMR74" s="361"/>
      <c r="MMS74" s="361"/>
      <c r="MMT74" s="361"/>
      <c r="MMU74" s="361"/>
      <c r="MMV74" s="361"/>
      <c r="MMW74" s="361"/>
      <c r="MMX74" s="361"/>
      <c r="MMY74" s="361"/>
      <c r="MMZ74" s="361"/>
      <c r="MNA74" s="361"/>
      <c r="MNB74" s="361"/>
      <c r="MNC74" s="361"/>
      <c r="MND74" s="361"/>
      <c r="MNE74" s="361"/>
      <c r="MNF74" s="361"/>
      <c r="MNG74" s="361"/>
      <c r="MNH74" s="361"/>
      <c r="MNI74" s="361"/>
      <c r="MNJ74" s="361"/>
      <c r="MNK74" s="361"/>
      <c r="MNL74" s="361"/>
      <c r="MNM74" s="361"/>
      <c r="MNN74" s="361"/>
      <c r="MNO74" s="361"/>
      <c r="MNP74" s="361"/>
      <c r="MNQ74" s="361"/>
      <c r="MNR74" s="361"/>
      <c r="MNS74" s="361"/>
      <c r="MNT74" s="361"/>
      <c r="MNU74" s="361"/>
      <c r="MNV74" s="361"/>
      <c r="MNW74" s="361"/>
      <c r="MNX74" s="361"/>
      <c r="MNY74" s="361"/>
      <c r="MNZ74" s="361"/>
      <c r="MOA74" s="361"/>
      <c r="MOB74" s="361"/>
      <c r="MOC74" s="361"/>
      <c r="MOD74" s="361"/>
      <c r="MOE74" s="361"/>
      <c r="MOF74" s="361"/>
      <c r="MOG74" s="361"/>
      <c r="MOH74" s="361"/>
      <c r="MOI74" s="361"/>
      <c r="MOJ74" s="361"/>
      <c r="MOK74" s="361"/>
      <c r="MOL74" s="361"/>
      <c r="MOM74" s="361"/>
      <c r="MON74" s="361"/>
      <c r="MOO74" s="361"/>
      <c r="MOP74" s="361"/>
      <c r="MOQ74" s="361"/>
      <c r="MOR74" s="361"/>
      <c r="MOS74" s="361"/>
      <c r="MOT74" s="361"/>
      <c r="MOU74" s="361"/>
      <c r="MOV74" s="361"/>
      <c r="MOW74" s="361"/>
      <c r="MOX74" s="361"/>
      <c r="MOY74" s="361"/>
      <c r="MOZ74" s="361"/>
      <c r="MPA74" s="361"/>
      <c r="MPB74" s="361"/>
      <c r="MPC74" s="361"/>
      <c r="MPD74" s="361"/>
      <c r="MPE74" s="361"/>
      <c r="MPF74" s="361"/>
      <c r="MPG74" s="361"/>
      <c r="MPH74" s="361"/>
      <c r="MPI74" s="361"/>
      <c r="MPJ74" s="361"/>
      <c r="MPK74" s="361"/>
      <c r="MPL74" s="361"/>
      <c r="MPM74" s="361"/>
      <c r="MPN74" s="361"/>
      <c r="MPO74" s="361"/>
      <c r="MPP74" s="361"/>
      <c r="MPQ74" s="361"/>
      <c r="MPR74" s="361"/>
      <c r="MPS74" s="361"/>
      <c r="MPT74" s="361"/>
      <c r="MPU74" s="361"/>
      <c r="MPV74" s="361"/>
      <c r="MPW74" s="361"/>
      <c r="MPX74" s="361"/>
      <c r="MPY74" s="361"/>
      <c r="MPZ74" s="361"/>
      <c r="MQA74" s="361"/>
      <c r="MQB74" s="361"/>
      <c r="MQC74" s="361"/>
      <c r="MQD74" s="361"/>
      <c r="MQE74" s="361"/>
      <c r="MQF74" s="361"/>
      <c r="MQG74" s="361"/>
      <c r="MQH74" s="361"/>
      <c r="MQI74" s="361"/>
      <c r="MQJ74" s="361"/>
      <c r="MQK74" s="361"/>
      <c r="MQL74" s="361"/>
      <c r="MQM74" s="361"/>
      <c r="MQN74" s="361"/>
      <c r="MQO74" s="361"/>
      <c r="MQP74" s="361"/>
      <c r="MQQ74" s="361"/>
      <c r="MQR74" s="361"/>
      <c r="MQS74" s="361"/>
      <c r="MQT74" s="361"/>
      <c r="MQU74" s="361"/>
      <c r="MQV74" s="361"/>
      <c r="MQW74" s="361"/>
      <c r="MQX74" s="361"/>
      <c r="MQY74" s="361"/>
      <c r="MQZ74" s="361"/>
      <c r="MRA74" s="361"/>
      <c r="MRB74" s="361"/>
      <c r="MRC74" s="361"/>
      <c r="MRD74" s="361"/>
      <c r="MRE74" s="361"/>
      <c r="MRF74" s="361"/>
      <c r="MRG74" s="361"/>
      <c r="MRH74" s="361"/>
      <c r="MRI74" s="361"/>
      <c r="MRJ74" s="361"/>
      <c r="MRK74" s="361"/>
      <c r="MRL74" s="361"/>
      <c r="MRM74" s="361"/>
      <c r="MRN74" s="361"/>
      <c r="MRO74" s="361"/>
      <c r="MRP74" s="361"/>
      <c r="MRQ74" s="361"/>
      <c r="MRR74" s="361"/>
      <c r="MRS74" s="361"/>
      <c r="MRT74" s="361"/>
      <c r="MRU74" s="361"/>
      <c r="MRV74" s="361"/>
      <c r="MRW74" s="361"/>
      <c r="MRX74" s="361"/>
      <c r="MRY74" s="361"/>
      <c r="MRZ74" s="361"/>
      <c r="MSA74" s="361"/>
      <c r="MSB74" s="361"/>
      <c r="MSC74" s="361"/>
      <c r="MSD74" s="361"/>
      <c r="MSE74" s="361"/>
      <c r="MSF74" s="361"/>
      <c r="MSG74" s="361"/>
      <c r="MSH74" s="361"/>
      <c r="MSI74" s="361"/>
      <c r="MSJ74" s="361"/>
      <c r="MSK74" s="361"/>
      <c r="MSL74" s="361"/>
      <c r="MSM74" s="361"/>
      <c r="MSN74" s="361"/>
      <c r="MSO74" s="361"/>
      <c r="MSP74" s="361"/>
      <c r="MSQ74" s="361"/>
      <c r="MSR74" s="361"/>
      <c r="MSS74" s="361"/>
      <c r="MST74" s="361"/>
      <c r="MSU74" s="361"/>
      <c r="MSV74" s="361"/>
      <c r="MSW74" s="361"/>
      <c r="MSX74" s="361"/>
      <c r="MSY74" s="361"/>
      <c r="MSZ74" s="361"/>
      <c r="MTA74" s="361"/>
      <c r="MTB74" s="361"/>
      <c r="MTC74" s="361"/>
      <c r="MTD74" s="361"/>
      <c r="MTE74" s="361"/>
      <c r="MTF74" s="361"/>
      <c r="MTG74" s="361"/>
      <c r="MTH74" s="361"/>
      <c r="MTI74" s="361"/>
      <c r="MTJ74" s="361"/>
      <c r="MTK74" s="361"/>
      <c r="MTL74" s="361"/>
      <c r="MTM74" s="361"/>
      <c r="MTN74" s="361"/>
      <c r="MTO74" s="361"/>
      <c r="MTP74" s="361"/>
      <c r="MTQ74" s="361"/>
      <c r="MTR74" s="361"/>
      <c r="MTS74" s="361"/>
      <c r="MTT74" s="361"/>
      <c r="MTU74" s="361"/>
      <c r="MTV74" s="361"/>
      <c r="MTW74" s="361"/>
      <c r="MTX74" s="361"/>
      <c r="MTY74" s="361"/>
      <c r="MTZ74" s="361"/>
      <c r="MUA74" s="361"/>
      <c r="MUB74" s="361"/>
      <c r="MUC74" s="361"/>
      <c r="MUD74" s="361"/>
      <c r="MUE74" s="361"/>
      <c r="MUF74" s="361"/>
      <c r="MUG74" s="361"/>
      <c r="MUH74" s="361"/>
      <c r="MUI74" s="361"/>
      <c r="MUJ74" s="361"/>
      <c r="MUK74" s="361"/>
      <c r="MUL74" s="361"/>
      <c r="MUM74" s="361"/>
      <c r="MUN74" s="361"/>
      <c r="MUO74" s="361"/>
      <c r="MUP74" s="361"/>
      <c r="MUQ74" s="361"/>
      <c r="MUR74" s="361"/>
      <c r="MUS74" s="361"/>
      <c r="MUT74" s="361"/>
      <c r="MUU74" s="361"/>
      <c r="MUV74" s="361"/>
      <c r="MUW74" s="361"/>
      <c r="MUX74" s="361"/>
      <c r="MUY74" s="361"/>
      <c r="MUZ74" s="361"/>
      <c r="MVA74" s="361"/>
      <c r="MVB74" s="361"/>
      <c r="MVC74" s="361"/>
      <c r="MVD74" s="361"/>
      <c r="MVE74" s="361"/>
      <c r="MVF74" s="361"/>
      <c r="MVG74" s="361"/>
      <c r="MVH74" s="361"/>
      <c r="MVI74" s="361"/>
      <c r="MVJ74" s="361"/>
      <c r="MVK74" s="361"/>
      <c r="MVL74" s="361"/>
      <c r="MVM74" s="361"/>
      <c r="MVN74" s="361"/>
      <c r="MVO74" s="361"/>
      <c r="MVP74" s="361"/>
      <c r="MVQ74" s="361"/>
      <c r="MVR74" s="361"/>
      <c r="MVS74" s="361"/>
      <c r="MVT74" s="361"/>
      <c r="MVU74" s="361"/>
      <c r="MVV74" s="361"/>
      <c r="MVW74" s="361"/>
      <c r="MVX74" s="361"/>
      <c r="MVY74" s="361"/>
      <c r="MVZ74" s="361"/>
      <c r="MWA74" s="361"/>
      <c r="MWB74" s="361"/>
      <c r="MWC74" s="361"/>
      <c r="MWD74" s="361"/>
      <c r="MWE74" s="361"/>
      <c r="MWF74" s="361"/>
      <c r="MWG74" s="361"/>
      <c r="MWH74" s="361"/>
      <c r="MWI74" s="361"/>
      <c r="MWJ74" s="361"/>
      <c r="MWK74" s="361"/>
      <c r="MWL74" s="361"/>
      <c r="MWM74" s="361"/>
      <c r="MWN74" s="361"/>
      <c r="MWO74" s="361"/>
      <c r="MWP74" s="361"/>
      <c r="MWQ74" s="361"/>
      <c r="MWR74" s="361"/>
      <c r="MWS74" s="361"/>
      <c r="MWT74" s="361"/>
      <c r="MWU74" s="361"/>
      <c r="MWV74" s="361"/>
      <c r="MWW74" s="361"/>
      <c r="MWX74" s="361"/>
      <c r="MWY74" s="361"/>
      <c r="MWZ74" s="361"/>
      <c r="MXA74" s="361"/>
      <c r="MXB74" s="361"/>
      <c r="MXC74" s="361"/>
      <c r="MXD74" s="361"/>
      <c r="MXE74" s="361"/>
      <c r="MXF74" s="361"/>
      <c r="MXG74" s="361"/>
      <c r="MXH74" s="361"/>
      <c r="MXI74" s="361"/>
      <c r="MXJ74" s="361"/>
      <c r="MXK74" s="361"/>
      <c r="MXL74" s="361"/>
      <c r="MXM74" s="361"/>
      <c r="MXN74" s="361"/>
      <c r="MXO74" s="361"/>
      <c r="MXP74" s="361"/>
      <c r="MXQ74" s="361"/>
      <c r="MXR74" s="361"/>
      <c r="MXS74" s="361"/>
      <c r="MXT74" s="361"/>
      <c r="MXU74" s="361"/>
      <c r="MXV74" s="361"/>
      <c r="MXW74" s="361"/>
      <c r="MXX74" s="361"/>
      <c r="MXY74" s="361"/>
      <c r="MXZ74" s="361"/>
      <c r="MYA74" s="361"/>
      <c r="MYB74" s="361"/>
      <c r="MYC74" s="361"/>
      <c r="MYD74" s="361"/>
      <c r="MYE74" s="361"/>
      <c r="MYF74" s="361"/>
      <c r="MYG74" s="361"/>
      <c r="MYH74" s="361"/>
      <c r="MYI74" s="361"/>
      <c r="MYJ74" s="361"/>
      <c r="MYK74" s="361"/>
      <c r="MYL74" s="361"/>
      <c r="MYM74" s="361"/>
      <c r="MYN74" s="361"/>
      <c r="MYO74" s="361"/>
      <c r="MYP74" s="361"/>
      <c r="MYQ74" s="361"/>
      <c r="MYR74" s="361"/>
      <c r="MYS74" s="361"/>
      <c r="MYT74" s="361"/>
      <c r="MYU74" s="361"/>
      <c r="MYV74" s="361"/>
      <c r="MYW74" s="361"/>
      <c r="MYX74" s="361"/>
      <c r="MYY74" s="361"/>
      <c r="MYZ74" s="361"/>
      <c r="MZA74" s="361"/>
      <c r="MZB74" s="361"/>
      <c r="MZC74" s="361"/>
      <c r="MZD74" s="361"/>
      <c r="MZE74" s="361"/>
      <c r="MZF74" s="361"/>
      <c r="MZG74" s="361"/>
      <c r="MZH74" s="361"/>
      <c r="MZI74" s="361"/>
      <c r="MZJ74" s="361"/>
      <c r="MZK74" s="361"/>
      <c r="MZL74" s="361"/>
      <c r="MZM74" s="361"/>
      <c r="MZN74" s="361"/>
      <c r="MZO74" s="361"/>
      <c r="MZP74" s="361"/>
      <c r="MZQ74" s="361"/>
      <c r="MZR74" s="361"/>
      <c r="MZS74" s="361"/>
      <c r="MZT74" s="361"/>
      <c r="MZU74" s="361"/>
      <c r="MZV74" s="361"/>
      <c r="MZW74" s="361"/>
      <c r="MZX74" s="361"/>
      <c r="MZY74" s="361"/>
      <c r="MZZ74" s="361"/>
      <c r="NAA74" s="361"/>
      <c r="NAB74" s="361"/>
      <c r="NAC74" s="361"/>
      <c r="NAD74" s="361"/>
      <c r="NAE74" s="361"/>
      <c r="NAF74" s="361"/>
      <c r="NAG74" s="361"/>
      <c r="NAH74" s="361"/>
      <c r="NAI74" s="361"/>
      <c r="NAJ74" s="361"/>
      <c r="NAK74" s="361"/>
      <c r="NAL74" s="361"/>
      <c r="NAM74" s="361"/>
      <c r="NAN74" s="361"/>
      <c r="NAO74" s="361"/>
      <c r="NAP74" s="361"/>
      <c r="NAQ74" s="361"/>
      <c r="NAR74" s="361"/>
      <c r="NAS74" s="361"/>
      <c r="NAT74" s="361"/>
      <c r="NAU74" s="361"/>
      <c r="NAV74" s="361"/>
      <c r="NAW74" s="361"/>
      <c r="NAX74" s="361"/>
      <c r="NAY74" s="361"/>
      <c r="NAZ74" s="361"/>
      <c r="NBA74" s="361"/>
      <c r="NBB74" s="361"/>
      <c r="NBC74" s="361"/>
      <c r="NBD74" s="361"/>
      <c r="NBE74" s="361"/>
      <c r="NBF74" s="361"/>
      <c r="NBG74" s="361"/>
      <c r="NBH74" s="361"/>
      <c r="NBI74" s="361"/>
      <c r="NBJ74" s="361"/>
      <c r="NBK74" s="361"/>
      <c r="NBL74" s="361"/>
      <c r="NBM74" s="361"/>
      <c r="NBN74" s="361"/>
      <c r="NBO74" s="361"/>
      <c r="NBP74" s="361"/>
      <c r="NBQ74" s="361"/>
      <c r="NBR74" s="361"/>
      <c r="NBS74" s="361"/>
      <c r="NBT74" s="361"/>
      <c r="NBU74" s="361"/>
      <c r="NBV74" s="361"/>
      <c r="NBW74" s="361"/>
      <c r="NBX74" s="361"/>
      <c r="NBY74" s="361"/>
      <c r="NBZ74" s="361"/>
      <c r="NCA74" s="361"/>
      <c r="NCB74" s="361"/>
      <c r="NCC74" s="361"/>
      <c r="NCD74" s="361"/>
      <c r="NCE74" s="361"/>
      <c r="NCF74" s="361"/>
      <c r="NCG74" s="361"/>
      <c r="NCH74" s="361"/>
      <c r="NCI74" s="361"/>
      <c r="NCJ74" s="361"/>
      <c r="NCK74" s="361"/>
      <c r="NCL74" s="361"/>
      <c r="NCM74" s="361"/>
      <c r="NCN74" s="361"/>
      <c r="NCO74" s="361"/>
      <c r="NCP74" s="361"/>
      <c r="NCQ74" s="361"/>
      <c r="NCR74" s="361"/>
      <c r="NCS74" s="361"/>
      <c r="NCT74" s="361"/>
      <c r="NCU74" s="361"/>
      <c r="NCV74" s="361"/>
      <c r="NCW74" s="361"/>
      <c r="NCX74" s="361"/>
      <c r="NCY74" s="361"/>
      <c r="NCZ74" s="361"/>
      <c r="NDA74" s="361"/>
      <c r="NDB74" s="361"/>
      <c r="NDC74" s="361"/>
      <c r="NDD74" s="361"/>
      <c r="NDE74" s="361"/>
      <c r="NDF74" s="361"/>
      <c r="NDG74" s="361"/>
      <c r="NDH74" s="361"/>
      <c r="NDI74" s="361"/>
      <c r="NDJ74" s="361"/>
      <c r="NDK74" s="361"/>
      <c r="NDL74" s="361"/>
      <c r="NDM74" s="361"/>
      <c r="NDN74" s="361"/>
      <c r="NDO74" s="361"/>
      <c r="NDP74" s="361"/>
      <c r="NDQ74" s="361"/>
      <c r="NDR74" s="361"/>
      <c r="NDS74" s="361"/>
      <c r="NDT74" s="361"/>
      <c r="NDU74" s="361"/>
      <c r="NDV74" s="361"/>
      <c r="NDW74" s="361"/>
      <c r="NDX74" s="361"/>
      <c r="NDY74" s="361"/>
      <c r="NDZ74" s="361"/>
      <c r="NEA74" s="361"/>
      <c r="NEB74" s="361"/>
      <c r="NEC74" s="361"/>
      <c r="NED74" s="361"/>
      <c r="NEE74" s="361"/>
      <c r="NEF74" s="361"/>
      <c r="NEG74" s="361"/>
      <c r="NEH74" s="361"/>
      <c r="NEI74" s="361"/>
      <c r="NEJ74" s="361"/>
      <c r="NEK74" s="361"/>
      <c r="NEL74" s="361"/>
      <c r="NEM74" s="361"/>
      <c r="NEN74" s="361"/>
      <c r="NEO74" s="361"/>
      <c r="NEP74" s="361"/>
      <c r="NEQ74" s="361"/>
      <c r="NER74" s="361"/>
      <c r="NES74" s="361"/>
      <c r="NET74" s="361"/>
      <c r="NEU74" s="361"/>
      <c r="NEV74" s="361"/>
      <c r="NEW74" s="361"/>
      <c r="NEX74" s="361"/>
      <c r="NEY74" s="361"/>
      <c r="NEZ74" s="361"/>
      <c r="NFA74" s="361"/>
      <c r="NFB74" s="361"/>
      <c r="NFC74" s="361"/>
      <c r="NFD74" s="361"/>
      <c r="NFE74" s="361"/>
      <c r="NFF74" s="361"/>
      <c r="NFG74" s="361"/>
      <c r="NFH74" s="361"/>
      <c r="NFI74" s="361"/>
      <c r="NFJ74" s="361"/>
      <c r="NFK74" s="361"/>
      <c r="NFL74" s="361"/>
      <c r="NFM74" s="361"/>
      <c r="NFN74" s="361"/>
      <c r="NFO74" s="361"/>
      <c r="NFP74" s="361"/>
      <c r="NFQ74" s="361"/>
      <c r="NFR74" s="361"/>
      <c r="NFS74" s="361"/>
      <c r="NFT74" s="361"/>
      <c r="NFU74" s="361"/>
      <c r="NFV74" s="361"/>
      <c r="NFW74" s="361"/>
      <c r="NFX74" s="361"/>
      <c r="NFY74" s="361"/>
      <c r="NFZ74" s="361"/>
      <c r="NGA74" s="361"/>
      <c r="NGB74" s="361"/>
      <c r="NGC74" s="361"/>
      <c r="NGD74" s="361"/>
      <c r="NGE74" s="361"/>
      <c r="NGF74" s="361"/>
      <c r="NGG74" s="361"/>
      <c r="NGH74" s="361"/>
      <c r="NGI74" s="361"/>
      <c r="NGJ74" s="361"/>
      <c r="NGK74" s="361"/>
      <c r="NGL74" s="361"/>
      <c r="NGM74" s="361"/>
      <c r="NGN74" s="361"/>
      <c r="NGO74" s="361"/>
      <c r="NGP74" s="361"/>
      <c r="NGQ74" s="361"/>
      <c r="NGR74" s="361"/>
      <c r="NGS74" s="361"/>
      <c r="NGT74" s="361"/>
      <c r="NGU74" s="361"/>
      <c r="NGV74" s="361"/>
      <c r="NGW74" s="361"/>
      <c r="NGX74" s="361"/>
      <c r="NGY74" s="361"/>
      <c r="NGZ74" s="361"/>
      <c r="NHA74" s="361"/>
      <c r="NHB74" s="361"/>
      <c r="NHC74" s="361"/>
      <c r="NHD74" s="361"/>
      <c r="NHE74" s="361"/>
      <c r="NHF74" s="361"/>
      <c r="NHG74" s="361"/>
      <c r="NHH74" s="361"/>
      <c r="NHI74" s="361"/>
      <c r="NHJ74" s="361"/>
      <c r="NHK74" s="361"/>
      <c r="NHL74" s="361"/>
      <c r="NHM74" s="361"/>
      <c r="NHN74" s="361"/>
      <c r="NHO74" s="361"/>
      <c r="NHP74" s="361"/>
      <c r="NHQ74" s="361"/>
      <c r="NHR74" s="361"/>
      <c r="NHS74" s="361"/>
      <c r="NHT74" s="361"/>
      <c r="NHU74" s="361"/>
      <c r="NHV74" s="361"/>
      <c r="NHW74" s="361"/>
      <c r="NHX74" s="361"/>
      <c r="NHY74" s="361"/>
      <c r="NHZ74" s="361"/>
      <c r="NIA74" s="361"/>
      <c r="NIB74" s="361"/>
      <c r="NIC74" s="361"/>
      <c r="NID74" s="361"/>
      <c r="NIE74" s="361"/>
      <c r="NIF74" s="361"/>
      <c r="NIG74" s="361"/>
      <c r="NIH74" s="361"/>
      <c r="NII74" s="361"/>
      <c r="NIJ74" s="361"/>
      <c r="NIK74" s="361"/>
      <c r="NIL74" s="361"/>
      <c r="NIM74" s="361"/>
      <c r="NIN74" s="361"/>
      <c r="NIO74" s="361"/>
      <c r="NIP74" s="361"/>
      <c r="NIQ74" s="361"/>
      <c r="NIR74" s="361"/>
      <c r="NIS74" s="361"/>
      <c r="NIT74" s="361"/>
      <c r="NIU74" s="361"/>
      <c r="NIV74" s="361"/>
      <c r="NIW74" s="361"/>
      <c r="NIX74" s="361"/>
      <c r="NIY74" s="361"/>
      <c r="NIZ74" s="361"/>
      <c r="NJA74" s="361"/>
      <c r="NJB74" s="361"/>
      <c r="NJC74" s="361"/>
      <c r="NJD74" s="361"/>
      <c r="NJE74" s="361"/>
      <c r="NJF74" s="361"/>
      <c r="NJG74" s="361"/>
      <c r="NJH74" s="361"/>
      <c r="NJI74" s="361"/>
      <c r="NJJ74" s="361"/>
      <c r="NJK74" s="361"/>
      <c r="NJL74" s="361"/>
      <c r="NJM74" s="361"/>
      <c r="NJN74" s="361"/>
      <c r="NJO74" s="361"/>
      <c r="NJP74" s="361"/>
      <c r="NJQ74" s="361"/>
      <c r="NJR74" s="361"/>
      <c r="NJS74" s="361"/>
      <c r="NJT74" s="361"/>
      <c r="NJU74" s="361"/>
      <c r="NJV74" s="361"/>
      <c r="NJW74" s="361"/>
      <c r="NJX74" s="361"/>
      <c r="NJY74" s="361"/>
      <c r="NJZ74" s="361"/>
      <c r="NKA74" s="361"/>
      <c r="NKB74" s="361"/>
      <c r="NKC74" s="361"/>
      <c r="NKD74" s="361"/>
      <c r="NKE74" s="361"/>
      <c r="NKF74" s="361"/>
      <c r="NKG74" s="361"/>
      <c r="NKH74" s="361"/>
      <c r="NKI74" s="361"/>
      <c r="NKJ74" s="361"/>
      <c r="NKK74" s="361"/>
      <c r="NKL74" s="361"/>
      <c r="NKM74" s="361"/>
      <c r="NKN74" s="361"/>
      <c r="NKO74" s="361"/>
      <c r="NKP74" s="361"/>
      <c r="NKQ74" s="361"/>
      <c r="NKR74" s="361"/>
      <c r="NKS74" s="361"/>
      <c r="NKT74" s="361"/>
      <c r="NKU74" s="361"/>
      <c r="NKV74" s="361"/>
      <c r="NKW74" s="361"/>
      <c r="NKX74" s="361"/>
      <c r="NKY74" s="361"/>
      <c r="NKZ74" s="361"/>
      <c r="NLA74" s="361"/>
      <c r="NLB74" s="361"/>
      <c r="NLC74" s="361"/>
      <c r="NLD74" s="361"/>
      <c r="NLE74" s="361"/>
      <c r="NLF74" s="361"/>
      <c r="NLG74" s="361"/>
      <c r="NLH74" s="361"/>
      <c r="NLI74" s="361"/>
      <c r="NLJ74" s="361"/>
      <c r="NLK74" s="361"/>
      <c r="NLL74" s="361"/>
      <c r="NLM74" s="361"/>
      <c r="NLN74" s="361"/>
      <c r="NLO74" s="361"/>
      <c r="NLP74" s="361"/>
      <c r="NLQ74" s="361"/>
      <c r="NLR74" s="361"/>
      <c r="NLS74" s="361"/>
      <c r="NLT74" s="361"/>
      <c r="NLU74" s="361"/>
      <c r="NLV74" s="361"/>
      <c r="NLW74" s="361"/>
      <c r="NLX74" s="361"/>
      <c r="NLY74" s="361"/>
      <c r="NLZ74" s="361"/>
      <c r="NMA74" s="361"/>
      <c r="NMB74" s="361"/>
      <c r="NMC74" s="361"/>
      <c r="NMD74" s="361"/>
      <c r="NME74" s="361"/>
      <c r="NMF74" s="361"/>
      <c r="NMG74" s="361"/>
      <c r="NMH74" s="361"/>
      <c r="NMI74" s="361"/>
      <c r="NMJ74" s="361"/>
      <c r="NMK74" s="361"/>
      <c r="NML74" s="361"/>
      <c r="NMM74" s="361"/>
      <c r="NMN74" s="361"/>
      <c r="NMO74" s="361"/>
      <c r="NMP74" s="361"/>
      <c r="NMQ74" s="361"/>
      <c r="NMR74" s="361"/>
      <c r="NMS74" s="361"/>
      <c r="NMT74" s="361"/>
      <c r="NMU74" s="361"/>
      <c r="NMV74" s="361"/>
      <c r="NMW74" s="361"/>
      <c r="NMX74" s="361"/>
      <c r="NMY74" s="361"/>
      <c r="NMZ74" s="361"/>
      <c r="NNA74" s="361"/>
      <c r="NNB74" s="361"/>
      <c r="NNC74" s="361"/>
      <c r="NND74" s="361"/>
      <c r="NNE74" s="361"/>
      <c r="NNF74" s="361"/>
      <c r="NNG74" s="361"/>
      <c r="NNH74" s="361"/>
      <c r="NNI74" s="361"/>
      <c r="NNJ74" s="361"/>
      <c r="NNK74" s="361"/>
      <c r="NNL74" s="361"/>
      <c r="NNM74" s="361"/>
      <c r="NNN74" s="361"/>
      <c r="NNO74" s="361"/>
      <c r="NNP74" s="361"/>
      <c r="NNQ74" s="361"/>
      <c r="NNR74" s="361"/>
      <c r="NNS74" s="361"/>
      <c r="NNT74" s="361"/>
      <c r="NNU74" s="361"/>
      <c r="NNV74" s="361"/>
      <c r="NNW74" s="361"/>
      <c r="NNX74" s="361"/>
      <c r="NNY74" s="361"/>
      <c r="NNZ74" s="361"/>
      <c r="NOA74" s="361"/>
      <c r="NOB74" s="361"/>
      <c r="NOC74" s="361"/>
      <c r="NOD74" s="361"/>
      <c r="NOE74" s="361"/>
      <c r="NOF74" s="361"/>
      <c r="NOG74" s="361"/>
      <c r="NOH74" s="361"/>
      <c r="NOI74" s="361"/>
      <c r="NOJ74" s="361"/>
      <c r="NOK74" s="361"/>
      <c r="NOL74" s="361"/>
      <c r="NOM74" s="361"/>
      <c r="NON74" s="361"/>
      <c r="NOO74" s="361"/>
      <c r="NOP74" s="361"/>
      <c r="NOQ74" s="361"/>
      <c r="NOR74" s="361"/>
      <c r="NOS74" s="361"/>
      <c r="NOT74" s="361"/>
      <c r="NOU74" s="361"/>
      <c r="NOV74" s="361"/>
      <c r="NOW74" s="361"/>
      <c r="NOX74" s="361"/>
      <c r="NOY74" s="361"/>
      <c r="NOZ74" s="361"/>
      <c r="NPA74" s="361"/>
      <c r="NPB74" s="361"/>
      <c r="NPC74" s="361"/>
      <c r="NPD74" s="361"/>
      <c r="NPE74" s="361"/>
      <c r="NPF74" s="361"/>
      <c r="NPG74" s="361"/>
      <c r="NPH74" s="361"/>
      <c r="NPI74" s="361"/>
      <c r="NPJ74" s="361"/>
      <c r="NPK74" s="361"/>
      <c r="NPL74" s="361"/>
      <c r="NPM74" s="361"/>
      <c r="NPN74" s="361"/>
      <c r="NPO74" s="361"/>
      <c r="NPP74" s="361"/>
      <c r="NPQ74" s="361"/>
      <c r="NPR74" s="361"/>
      <c r="NPS74" s="361"/>
      <c r="NPT74" s="361"/>
      <c r="NPU74" s="361"/>
      <c r="NPV74" s="361"/>
      <c r="NPW74" s="361"/>
      <c r="NPX74" s="361"/>
      <c r="NPY74" s="361"/>
      <c r="NPZ74" s="361"/>
      <c r="NQA74" s="361"/>
      <c r="NQB74" s="361"/>
      <c r="NQC74" s="361"/>
      <c r="NQD74" s="361"/>
      <c r="NQE74" s="361"/>
      <c r="NQF74" s="361"/>
      <c r="NQG74" s="361"/>
      <c r="NQH74" s="361"/>
      <c r="NQI74" s="361"/>
      <c r="NQJ74" s="361"/>
      <c r="NQK74" s="361"/>
      <c r="NQL74" s="361"/>
      <c r="NQM74" s="361"/>
      <c r="NQN74" s="361"/>
      <c r="NQO74" s="361"/>
      <c r="NQP74" s="361"/>
      <c r="NQQ74" s="361"/>
      <c r="NQR74" s="361"/>
      <c r="NQS74" s="361"/>
      <c r="NQT74" s="361"/>
      <c r="NQU74" s="361"/>
      <c r="NQV74" s="361"/>
      <c r="NQW74" s="361"/>
      <c r="NQX74" s="361"/>
      <c r="NQY74" s="361"/>
      <c r="NQZ74" s="361"/>
      <c r="NRA74" s="361"/>
      <c r="NRB74" s="361"/>
      <c r="NRC74" s="361"/>
      <c r="NRD74" s="361"/>
      <c r="NRE74" s="361"/>
      <c r="NRF74" s="361"/>
      <c r="NRG74" s="361"/>
      <c r="NRH74" s="361"/>
      <c r="NRI74" s="361"/>
      <c r="NRJ74" s="361"/>
      <c r="NRK74" s="361"/>
      <c r="NRL74" s="361"/>
      <c r="NRM74" s="361"/>
      <c r="NRN74" s="361"/>
      <c r="NRO74" s="361"/>
      <c r="NRP74" s="361"/>
      <c r="NRQ74" s="361"/>
      <c r="NRR74" s="361"/>
      <c r="NRS74" s="361"/>
      <c r="NRT74" s="361"/>
      <c r="NRU74" s="361"/>
      <c r="NRV74" s="361"/>
      <c r="NRW74" s="361"/>
      <c r="NRX74" s="361"/>
      <c r="NRY74" s="361"/>
      <c r="NRZ74" s="361"/>
      <c r="NSA74" s="361"/>
      <c r="NSB74" s="361"/>
      <c r="NSC74" s="361"/>
      <c r="NSD74" s="361"/>
      <c r="NSE74" s="361"/>
      <c r="NSF74" s="361"/>
      <c r="NSG74" s="361"/>
      <c r="NSH74" s="361"/>
      <c r="NSI74" s="361"/>
      <c r="NSJ74" s="361"/>
      <c r="NSK74" s="361"/>
      <c r="NSL74" s="361"/>
      <c r="NSM74" s="361"/>
      <c r="NSN74" s="361"/>
      <c r="NSO74" s="361"/>
      <c r="NSP74" s="361"/>
      <c r="NSQ74" s="361"/>
      <c r="NSR74" s="361"/>
      <c r="NSS74" s="361"/>
      <c r="NST74" s="361"/>
      <c r="NSU74" s="361"/>
      <c r="NSV74" s="361"/>
      <c r="NSW74" s="361"/>
      <c r="NSX74" s="361"/>
      <c r="NSY74" s="361"/>
      <c r="NSZ74" s="361"/>
      <c r="NTA74" s="361"/>
      <c r="NTB74" s="361"/>
      <c r="NTC74" s="361"/>
      <c r="NTD74" s="361"/>
      <c r="NTE74" s="361"/>
      <c r="NTF74" s="361"/>
      <c r="NTG74" s="361"/>
      <c r="NTH74" s="361"/>
      <c r="NTI74" s="361"/>
      <c r="NTJ74" s="361"/>
      <c r="NTK74" s="361"/>
      <c r="NTL74" s="361"/>
      <c r="NTM74" s="361"/>
      <c r="NTN74" s="361"/>
      <c r="NTO74" s="361"/>
      <c r="NTP74" s="361"/>
      <c r="NTQ74" s="361"/>
      <c r="NTR74" s="361"/>
      <c r="NTS74" s="361"/>
      <c r="NTT74" s="361"/>
      <c r="NTU74" s="361"/>
      <c r="NTV74" s="361"/>
      <c r="NTW74" s="361"/>
      <c r="NTX74" s="361"/>
      <c r="NTY74" s="361"/>
      <c r="NTZ74" s="361"/>
      <c r="NUA74" s="361"/>
      <c r="NUB74" s="361"/>
      <c r="NUC74" s="361"/>
      <c r="NUD74" s="361"/>
      <c r="NUE74" s="361"/>
      <c r="NUF74" s="361"/>
      <c r="NUG74" s="361"/>
      <c r="NUH74" s="361"/>
      <c r="NUI74" s="361"/>
      <c r="NUJ74" s="361"/>
      <c r="NUK74" s="361"/>
      <c r="NUL74" s="361"/>
      <c r="NUM74" s="361"/>
      <c r="NUN74" s="361"/>
      <c r="NUO74" s="361"/>
      <c r="NUP74" s="361"/>
      <c r="NUQ74" s="361"/>
      <c r="NUR74" s="361"/>
      <c r="NUS74" s="361"/>
      <c r="NUT74" s="361"/>
      <c r="NUU74" s="361"/>
      <c r="NUV74" s="361"/>
      <c r="NUW74" s="361"/>
      <c r="NUX74" s="361"/>
      <c r="NUY74" s="361"/>
      <c r="NUZ74" s="361"/>
      <c r="NVA74" s="361"/>
      <c r="NVB74" s="361"/>
      <c r="NVC74" s="361"/>
      <c r="NVD74" s="361"/>
      <c r="NVE74" s="361"/>
      <c r="NVF74" s="361"/>
      <c r="NVG74" s="361"/>
      <c r="NVH74" s="361"/>
      <c r="NVI74" s="361"/>
      <c r="NVJ74" s="361"/>
      <c r="NVK74" s="361"/>
      <c r="NVL74" s="361"/>
      <c r="NVM74" s="361"/>
      <c r="NVN74" s="361"/>
      <c r="NVO74" s="361"/>
      <c r="NVP74" s="361"/>
      <c r="NVQ74" s="361"/>
      <c r="NVR74" s="361"/>
      <c r="NVS74" s="361"/>
      <c r="NVT74" s="361"/>
      <c r="NVU74" s="361"/>
      <c r="NVV74" s="361"/>
      <c r="NVW74" s="361"/>
      <c r="NVX74" s="361"/>
      <c r="NVY74" s="361"/>
      <c r="NVZ74" s="361"/>
      <c r="NWA74" s="361"/>
      <c r="NWB74" s="361"/>
      <c r="NWC74" s="361"/>
      <c r="NWD74" s="361"/>
      <c r="NWE74" s="361"/>
      <c r="NWF74" s="361"/>
      <c r="NWG74" s="361"/>
      <c r="NWH74" s="361"/>
      <c r="NWI74" s="361"/>
      <c r="NWJ74" s="361"/>
      <c r="NWK74" s="361"/>
      <c r="NWL74" s="361"/>
      <c r="NWM74" s="361"/>
      <c r="NWN74" s="361"/>
      <c r="NWO74" s="361"/>
      <c r="NWP74" s="361"/>
      <c r="NWQ74" s="361"/>
      <c r="NWR74" s="361"/>
      <c r="NWS74" s="361"/>
      <c r="NWT74" s="361"/>
      <c r="NWU74" s="361"/>
      <c r="NWV74" s="361"/>
      <c r="NWW74" s="361"/>
      <c r="NWX74" s="361"/>
      <c r="NWY74" s="361"/>
      <c r="NWZ74" s="361"/>
      <c r="NXA74" s="361"/>
      <c r="NXB74" s="361"/>
      <c r="NXC74" s="361"/>
      <c r="NXD74" s="361"/>
      <c r="NXE74" s="361"/>
      <c r="NXF74" s="361"/>
      <c r="NXG74" s="361"/>
      <c r="NXH74" s="361"/>
      <c r="NXI74" s="361"/>
      <c r="NXJ74" s="361"/>
      <c r="NXK74" s="361"/>
      <c r="NXL74" s="361"/>
      <c r="NXM74" s="361"/>
      <c r="NXN74" s="361"/>
      <c r="NXO74" s="361"/>
      <c r="NXP74" s="361"/>
      <c r="NXQ74" s="361"/>
      <c r="NXR74" s="361"/>
      <c r="NXS74" s="361"/>
      <c r="NXT74" s="361"/>
      <c r="NXU74" s="361"/>
      <c r="NXV74" s="361"/>
      <c r="NXW74" s="361"/>
      <c r="NXX74" s="361"/>
      <c r="NXY74" s="361"/>
      <c r="NXZ74" s="361"/>
      <c r="NYA74" s="361"/>
      <c r="NYB74" s="361"/>
      <c r="NYC74" s="361"/>
      <c r="NYD74" s="361"/>
      <c r="NYE74" s="361"/>
      <c r="NYF74" s="361"/>
      <c r="NYG74" s="361"/>
      <c r="NYH74" s="361"/>
      <c r="NYI74" s="361"/>
      <c r="NYJ74" s="361"/>
      <c r="NYK74" s="361"/>
      <c r="NYL74" s="361"/>
      <c r="NYM74" s="361"/>
      <c r="NYN74" s="361"/>
      <c r="NYO74" s="361"/>
      <c r="NYP74" s="361"/>
      <c r="NYQ74" s="361"/>
      <c r="NYR74" s="361"/>
      <c r="NYS74" s="361"/>
      <c r="NYT74" s="361"/>
      <c r="NYU74" s="361"/>
      <c r="NYV74" s="361"/>
      <c r="NYW74" s="361"/>
      <c r="NYX74" s="361"/>
      <c r="NYY74" s="361"/>
      <c r="NYZ74" s="361"/>
      <c r="NZA74" s="361"/>
      <c r="NZB74" s="361"/>
      <c r="NZC74" s="361"/>
      <c r="NZD74" s="361"/>
      <c r="NZE74" s="361"/>
      <c r="NZF74" s="361"/>
      <c r="NZG74" s="361"/>
      <c r="NZH74" s="361"/>
      <c r="NZI74" s="361"/>
      <c r="NZJ74" s="361"/>
      <c r="NZK74" s="361"/>
      <c r="NZL74" s="361"/>
      <c r="NZM74" s="361"/>
      <c r="NZN74" s="361"/>
      <c r="NZO74" s="361"/>
      <c r="NZP74" s="361"/>
      <c r="NZQ74" s="361"/>
      <c r="NZR74" s="361"/>
      <c r="NZS74" s="361"/>
      <c r="NZT74" s="361"/>
      <c r="NZU74" s="361"/>
      <c r="NZV74" s="361"/>
      <c r="NZW74" s="361"/>
      <c r="NZX74" s="361"/>
      <c r="NZY74" s="361"/>
      <c r="NZZ74" s="361"/>
      <c r="OAA74" s="361"/>
      <c r="OAB74" s="361"/>
      <c r="OAC74" s="361"/>
      <c r="OAD74" s="361"/>
      <c r="OAE74" s="361"/>
      <c r="OAF74" s="361"/>
      <c r="OAG74" s="361"/>
      <c r="OAH74" s="361"/>
      <c r="OAI74" s="361"/>
      <c r="OAJ74" s="361"/>
      <c r="OAK74" s="361"/>
      <c r="OAL74" s="361"/>
      <c r="OAM74" s="361"/>
      <c r="OAN74" s="361"/>
      <c r="OAO74" s="361"/>
      <c r="OAP74" s="361"/>
      <c r="OAQ74" s="361"/>
      <c r="OAR74" s="361"/>
      <c r="OAS74" s="361"/>
      <c r="OAT74" s="361"/>
      <c r="OAU74" s="361"/>
      <c r="OAV74" s="361"/>
      <c r="OAW74" s="361"/>
      <c r="OAX74" s="361"/>
      <c r="OAY74" s="361"/>
      <c r="OAZ74" s="361"/>
      <c r="OBA74" s="361"/>
      <c r="OBB74" s="361"/>
      <c r="OBC74" s="361"/>
      <c r="OBD74" s="361"/>
      <c r="OBE74" s="361"/>
      <c r="OBF74" s="361"/>
      <c r="OBG74" s="361"/>
      <c r="OBH74" s="361"/>
      <c r="OBI74" s="361"/>
      <c r="OBJ74" s="361"/>
      <c r="OBK74" s="361"/>
      <c r="OBL74" s="361"/>
      <c r="OBM74" s="361"/>
      <c r="OBN74" s="361"/>
      <c r="OBO74" s="361"/>
      <c r="OBP74" s="361"/>
      <c r="OBQ74" s="361"/>
      <c r="OBR74" s="361"/>
      <c r="OBS74" s="361"/>
      <c r="OBT74" s="361"/>
      <c r="OBU74" s="361"/>
      <c r="OBV74" s="361"/>
      <c r="OBW74" s="361"/>
      <c r="OBX74" s="361"/>
      <c r="OBY74" s="361"/>
      <c r="OBZ74" s="361"/>
      <c r="OCA74" s="361"/>
      <c r="OCB74" s="361"/>
      <c r="OCC74" s="361"/>
      <c r="OCD74" s="361"/>
      <c r="OCE74" s="361"/>
      <c r="OCF74" s="361"/>
      <c r="OCG74" s="361"/>
      <c r="OCH74" s="361"/>
      <c r="OCI74" s="361"/>
      <c r="OCJ74" s="361"/>
      <c r="OCK74" s="361"/>
      <c r="OCL74" s="361"/>
      <c r="OCM74" s="361"/>
      <c r="OCN74" s="361"/>
      <c r="OCO74" s="361"/>
      <c r="OCP74" s="361"/>
      <c r="OCQ74" s="361"/>
      <c r="OCR74" s="361"/>
      <c r="OCS74" s="361"/>
      <c r="OCT74" s="361"/>
      <c r="OCU74" s="361"/>
      <c r="OCV74" s="361"/>
      <c r="OCW74" s="361"/>
      <c r="OCX74" s="361"/>
      <c r="OCY74" s="361"/>
      <c r="OCZ74" s="361"/>
      <c r="ODA74" s="361"/>
      <c r="ODB74" s="361"/>
      <c r="ODC74" s="361"/>
      <c r="ODD74" s="361"/>
      <c r="ODE74" s="361"/>
      <c r="ODF74" s="361"/>
      <c r="ODG74" s="361"/>
      <c r="ODH74" s="361"/>
      <c r="ODI74" s="361"/>
      <c r="ODJ74" s="361"/>
      <c r="ODK74" s="361"/>
      <c r="ODL74" s="361"/>
      <c r="ODM74" s="361"/>
      <c r="ODN74" s="361"/>
      <c r="ODO74" s="361"/>
      <c r="ODP74" s="361"/>
      <c r="ODQ74" s="361"/>
      <c r="ODR74" s="361"/>
      <c r="ODS74" s="361"/>
      <c r="ODT74" s="361"/>
      <c r="ODU74" s="361"/>
      <c r="ODV74" s="361"/>
      <c r="ODW74" s="361"/>
      <c r="ODX74" s="361"/>
      <c r="ODY74" s="361"/>
      <c r="ODZ74" s="361"/>
      <c r="OEA74" s="361"/>
      <c r="OEB74" s="361"/>
      <c r="OEC74" s="361"/>
      <c r="OED74" s="361"/>
      <c r="OEE74" s="361"/>
      <c r="OEF74" s="361"/>
      <c r="OEG74" s="361"/>
      <c r="OEH74" s="361"/>
      <c r="OEI74" s="361"/>
      <c r="OEJ74" s="361"/>
      <c r="OEK74" s="361"/>
      <c r="OEL74" s="361"/>
      <c r="OEM74" s="361"/>
      <c r="OEN74" s="361"/>
      <c r="OEO74" s="361"/>
      <c r="OEP74" s="361"/>
      <c r="OEQ74" s="361"/>
      <c r="OER74" s="361"/>
      <c r="OES74" s="361"/>
      <c r="OET74" s="361"/>
      <c r="OEU74" s="361"/>
      <c r="OEV74" s="361"/>
      <c r="OEW74" s="361"/>
      <c r="OEX74" s="361"/>
      <c r="OEY74" s="361"/>
      <c r="OEZ74" s="361"/>
      <c r="OFA74" s="361"/>
      <c r="OFB74" s="361"/>
      <c r="OFC74" s="361"/>
      <c r="OFD74" s="361"/>
      <c r="OFE74" s="361"/>
      <c r="OFF74" s="361"/>
      <c r="OFG74" s="361"/>
      <c r="OFH74" s="361"/>
      <c r="OFI74" s="361"/>
      <c r="OFJ74" s="361"/>
      <c r="OFK74" s="361"/>
      <c r="OFL74" s="361"/>
      <c r="OFM74" s="361"/>
      <c r="OFN74" s="361"/>
      <c r="OFO74" s="361"/>
      <c r="OFP74" s="361"/>
      <c r="OFQ74" s="361"/>
      <c r="OFR74" s="361"/>
      <c r="OFS74" s="361"/>
      <c r="OFT74" s="361"/>
      <c r="OFU74" s="361"/>
      <c r="OFV74" s="361"/>
      <c r="OFW74" s="361"/>
      <c r="OFX74" s="361"/>
      <c r="OFY74" s="361"/>
      <c r="OFZ74" s="361"/>
      <c r="OGA74" s="361"/>
      <c r="OGB74" s="361"/>
      <c r="OGC74" s="361"/>
      <c r="OGD74" s="361"/>
      <c r="OGE74" s="361"/>
      <c r="OGF74" s="361"/>
      <c r="OGG74" s="361"/>
      <c r="OGH74" s="361"/>
      <c r="OGI74" s="361"/>
      <c r="OGJ74" s="361"/>
      <c r="OGK74" s="361"/>
      <c r="OGL74" s="361"/>
      <c r="OGM74" s="361"/>
      <c r="OGN74" s="361"/>
      <c r="OGO74" s="361"/>
      <c r="OGP74" s="361"/>
      <c r="OGQ74" s="361"/>
      <c r="OGR74" s="361"/>
      <c r="OGS74" s="361"/>
      <c r="OGT74" s="361"/>
      <c r="OGU74" s="361"/>
      <c r="OGV74" s="361"/>
      <c r="OGW74" s="361"/>
      <c r="OGX74" s="361"/>
      <c r="OGY74" s="361"/>
      <c r="OGZ74" s="361"/>
      <c r="OHA74" s="361"/>
      <c r="OHB74" s="361"/>
      <c r="OHC74" s="361"/>
      <c r="OHD74" s="361"/>
      <c r="OHE74" s="361"/>
      <c r="OHF74" s="361"/>
      <c r="OHG74" s="361"/>
      <c r="OHH74" s="361"/>
      <c r="OHI74" s="361"/>
      <c r="OHJ74" s="361"/>
      <c r="OHK74" s="361"/>
      <c r="OHL74" s="361"/>
      <c r="OHM74" s="361"/>
      <c r="OHN74" s="361"/>
      <c r="OHO74" s="361"/>
      <c r="OHP74" s="361"/>
      <c r="OHQ74" s="361"/>
      <c r="OHR74" s="361"/>
      <c r="OHS74" s="361"/>
      <c r="OHT74" s="361"/>
      <c r="OHU74" s="361"/>
      <c r="OHV74" s="361"/>
      <c r="OHW74" s="361"/>
      <c r="OHX74" s="361"/>
      <c r="OHY74" s="361"/>
      <c r="OHZ74" s="361"/>
      <c r="OIA74" s="361"/>
      <c r="OIB74" s="361"/>
      <c r="OIC74" s="361"/>
      <c r="OID74" s="361"/>
      <c r="OIE74" s="361"/>
      <c r="OIF74" s="361"/>
      <c r="OIG74" s="361"/>
      <c r="OIH74" s="361"/>
      <c r="OII74" s="361"/>
      <c r="OIJ74" s="361"/>
      <c r="OIK74" s="361"/>
      <c r="OIL74" s="361"/>
      <c r="OIM74" s="361"/>
      <c r="OIN74" s="361"/>
      <c r="OIO74" s="361"/>
      <c r="OIP74" s="361"/>
      <c r="OIQ74" s="361"/>
      <c r="OIR74" s="361"/>
      <c r="OIS74" s="361"/>
      <c r="OIT74" s="361"/>
      <c r="OIU74" s="361"/>
      <c r="OIV74" s="361"/>
      <c r="OIW74" s="361"/>
      <c r="OIX74" s="361"/>
      <c r="OIY74" s="361"/>
      <c r="OIZ74" s="361"/>
      <c r="OJA74" s="361"/>
      <c r="OJB74" s="361"/>
      <c r="OJC74" s="361"/>
      <c r="OJD74" s="361"/>
      <c r="OJE74" s="361"/>
      <c r="OJF74" s="361"/>
      <c r="OJG74" s="361"/>
      <c r="OJH74" s="361"/>
      <c r="OJI74" s="361"/>
      <c r="OJJ74" s="361"/>
      <c r="OJK74" s="361"/>
      <c r="OJL74" s="361"/>
      <c r="OJM74" s="361"/>
      <c r="OJN74" s="361"/>
      <c r="OJO74" s="361"/>
      <c r="OJP74" s="361"/>
      <c r="OJQ74" s="361"/>
      <c r="OJR74" s="361"/>
      <c r="OJS74" s="361"/>
      <c r="OJT74" s="361"/>
      <c r="OJU74" s="361"/>
      <c r="OJV74" s="361"/>
      <c r="OJW74" s="361"/>
      <c r="OJX74" s="361"/>
      <c r="OJY74" s="361"/>
      <c r="OJZ74" s="361"/>
      <c r="OKA74" s="361"/>
      <c r="OKB74" s="361"/>
      <c r="OKC74" s="361"/>
      <c r="OKD74" s="361"/>
      <c r="OKE74" s="361"/>
      <c r="OKF74" s="361"/>
      <c r="OKG74" s="361"/>
      <c r="OKH74" s="361"/>
      <c r="OKI74" s="361"/>
      <c r="OKJ74" s="361"/>
      <c r="OKK74" s="361"/>
      <c r="OKL74" s="361"/>
      <c r="OKM74" s="361"/>
      <c r="OKN74" s="361"/>
      <c r="OKO74" s="361"/>
      <c r="OKP74" s="361"/>
      <c r="OKQ74" s="361"/>
      <c r="OKR74" s="361"/>
      <c r="OKS74" s="361"/>
      <c r="OKT74" s="361"/>
      <c r="OKU74" s="361"/>
      <c r="OKV74" s="361"/>
      <c r="OKW74" s="361"/>
      <c r="OKX74" s="361"/>
      <c r="OKY74" s="361"/>
      <c r="OKZ74" s="361"/>
      <c r="OLA74" s="361"/>
      <c r="OLB74" s="361"/>
      <c r="OLC74" s="361"/>
      <c r="OLD74" s="361"/>
      <c r="OLE74" s="361"/>
      <c r="OLF74" s="361"/>
      <c r="OLG74" s="361"/>
      <c r="OLH74" s="361"/>
      <c r="OLI74" s="361"/>
      <c r="OLJ74" s="361"/>
      <c r="OLK74" s="361"/>
      <c r="OLL74" s="361"/>
      <c r="OLM74" s="361"/>
      <c r="OLN74" s="361"/>
      <c r="OLO74" s="361"/>
      <c r="OLP74" s="361"/>
      <c r="OLQ74" s="361"/>
      <c r="OLR74" s="361"/>
      <c r="OLS74" s="361"/>
      <c r="OLT74" s="361"/>
      <c r="OLU74" s="361"/>
      <c r="OLV74" s="361"/>
      <c r="OLW74" s="361"/>
      <c r="OLX74" s="361"/>
      <c r="OLY74" s="361"/>
      <c r="OLZ74" s="361"/>
      <c r="OMA74" s="361"/>
      <c r="OMB74" s="361"/>
      <c r="OMC74" s="361"/>
      <c r="OMD74" s="361"/>
      <c r="OME74" s="361"/>
      <c r="OMF74" s="361"/>
      <c r="OMG74" s="361"/>
      <c r="OMH74" s="361"/>
      <c r="OMI74" s="361"/>
      <c r="OMJ74" s="361"/>
      <c r="OMK74" s="361"/>
      <c r="OML74" s="361"/>
      <c r="OMM74" s="361"/>
      <c r="OMN74" s="361"/>
      <c r="OMO74" s="361"/>
      <c r="OMP74" s="361"/>
      <c r="OMQ74" s="361"/>
      <c r="OMR74" s="361"/>
      <c r="OMS74" s="361"/>
      <c r="OMT74" s="361"/>
      <c r="OMU74" s="361"/>
      <c r="OMV74" s="361"/>
      <c r="OMW74" s="361"/>
      <c r="OMX74" s="361"/>
      <c r="OMY74" s="361"/>
      <c r="OMZ74" s="361"/>
      <c r="ONA74" s="361"/>
      <c r="ONB74" s="361"/>
      <c r="ONC74" s="361"/>
      <c r="OND74" s="361"/>
      <c r="ONE74" s="361"/>
      <c r="ONF74" s="361"/>
      <c r="ONG74" s="361"/>
      <c r="ONH74" s="361"/>
      <c r="ONI74" s="361"/>
      <c r="ONJ74" s="361"/>
      <c r="ONK74" s="361"/>
      <c r="ONL74" s="361"/>
      <c r="ONM74" s="361"/>
      <c r="ONN74" s="361"/>
      <c r="ONO74" s="361"/>
      <c r="ONP74" s="361"/>
      <c r="ONQ74" s="361"/>
      <c r="ONR74" s="361"/>
      <c r="ONS74" s="361"/>
      <c r="ONT74" s="361"/>
      <c r="ONU74" s="361"/>
      <c r="ONV74" s="361"/>
      <c r="ONW74" s="361"/>
      <c r="ONX74" s="361"/>
      <c r="ONY74" s="361"/>
      <c r="ONZ74" s="361"/>
      <c r="OOA74" s="361"/>
      <c r="OOB74" s="361"/>
      <c r="OOC74" s="361"/>
      <c r="OOD74" s="361"/>
      <c r="OOE74" s="361"/>
      <c r="OOF74" s="361"/>
      <c r="OOG74" s="361"/>
      <c r="OOH74" s="361"/>
      <c r="OOI74" s="361"/>
      <c r="OOJ74" s="361"/>
      <c r="OOK74" s="361"/>
      <c r="OOL74" s="361"/>
      <c r="OOM74" s="361"/>
      <c r="OON74" s="361"/>
      <c r="OOO74" s="361"/>
      <c r="OOP74" s="361"/>
      <c r="OOQ74" s="361"/>
      <c r="OOR74" s="361"/>
      <c r="OOS74" s="361"/>
      <c r="OOT74" s="361"/>
      <c r="OOU74" s="361"/>
      <c r="OOV74" s="361"/>
      <c r="OOW74" s="361"/>
      <c r="OOX74" s="361"/>
      <c r="OOY74" s="361"/>
      <c r="OOZ74" s="361"/>
      <c r="OPA74" s="361"/>
      <c r="OPB74" s="361"/>
      <c r="OPC74" s="361"/>
      <c r="OPD74" s="361"/>
      <c r="OPE74" s="361"/>
      <c r="OPF74" s="361"/>
      <c r="OPG74" s="361"/>
      <c r="OPH74" s="361"/>
      <c r="OPI74" s="361"/>
      <c r="OPJ74" s="361"/>
      <c r="OPK74" s="361"/>
      <c r="OPL74" s="361"/>
      <c r="OPM74" s="361"/>
      <c r="OPN74" s="361"/>
      <c r="OPO74" s="361"/>
      <c r="OPP74" s="361"/>
      <c r="OPQ74" s="361"/>
      <c r="OPR74" s="361"/>
      <c r="OPS74" s="361"/>
      <c r="OPT74" s="361"/>
      <c r="OPU74" s="361"/>
      <c r="OPV74" s="361"/>
      <c r="OPW74" s="361"/>
      <c r="OPX74" s="361"/>
      <c r="OPY74" s="361"/>
      <c r="OPZ74" s="361"/>
      <c r="OQA74" s="361"/>
      <c r="OQB74" s="361"/>
      <c r="OQC74" s="361"/>
      <c r="OQD74" s="361"/>
      <c r="OQE74" s="361"/>
      <c r="OQF74" s="361"/>
      <c r="OQG74" s="361"/>
      <c r="OQH74" s="361"/>
      <c r="OQI74" s="361"/>
      <c r="OQJ74" s="361"/>
      <c r="OQK74" s="361"/>
      <c r="OQL74" s="361"/>
      <c r="OQM74" s="361"/>
      <c r="OQN74" s="361"/>
      <c r="OQO74" s="361"/>
      <c r="OQP74" s="361"/>
      <c r="OQQ74" s="361"/>
      <c r="OQR74" s="361"/>
      <c r="OQS74" s="361"/>
      <c r="OQT74" s="361"/>
      <c r="OQU74" s="361"/>
      <c r="OQV74" s="361"/>
      <c r="OQW74" s="361"/>
      <c r="OQX74" s="361"/>
      <c r="OQY74" s="361"/>
      <c r="OQZ74" s="361"/>
      <c r="ORA74" s="361"/>
      <c r="ORB74" s="361"/>
      <c r="ORC74" s="361"/>
      <c r="ORD74" s="361"/>
      <c r="ORE74" s="361"/>
      <c r="ORF74" s="361"/>
      <c r="ORG74" s="361"/>
      <c r="ORH74" s="361"/>
      <c r="ORI74" s="361"/>
      <c r="ORJ74" s="361"/>
      <c r="ORK74" s="361"/>
      <c r="ORL74" s="361"/>
      <c r="ORM74" s="361"/>
      <c r="ORN74" s="361"/>
      <c r="ORO74" s="361"/>
      <c r="ORP74" s="361"/>
      <c r="ORQ74" s="361"/>
      <c r="ORR74" s="361"/>
      <c r="ORS74" s="361"/>
      <c r="ORT74" s="361"/>
      <c r="ORU74" s="361"/>
      <c r="ORV74" s="361"/>
      <c r="ORW74" s="361"/>
      <c r="ORX74" s="361"/>
      <c r="ORY74" s="361"/>
      <c r="ORZ74" s="361"/>
      <c r="OSA74" s="361"/>
      <c r="OSB74" s="361"/>
      <c r="OSC74" s="361"/>
      <c r="OSD74" s="361"/>
      <c r="OSE74" s="361"/>
      <c r="OSF74" s="361"/>
      <c r="OSG74" s="361"/>
      <c r="OSH74" s="361"/>
      <c r="OSI74" s="361"/>
      <c r="OSJ74" s="361"/>
      <c r="OSK74" s="361"/>
      <c r="OSL74" s="361"/>
      <c r="OSM74" s="361"/>
      <c r="OSN74" s="361"/>
      <c r="OSO74" s="361"/>
      <c r="OSP74" s="361"/>
      <c r="OSQ74" s="361"/>
      <c r="OSR74" s="361"/>
      <c r="OSS74" s="361"/>
      <c r="OST74" s="361"/>
      <c r="OSU74" s="361"/>
      <c r="OSV74" s="361"/>
      <c r="OSW74" s="361"/>
      <c r="OSX74" s="361"/>
      <c r="OSY74" s="361"/>
      <c r="OSZ74" s="361"/>
      <c r="OTA74" s="361"/>
      <c r="OTB74" s="361"/>
      <c r="OTC74" s="361"/>
      <c r="OTD74" s="361"/>
      <c r="OTE74" s="361"/>
      <c r="OTF74" s="361"/>
      <c r="OTG74" s="361"/>
      <c r="OTH74" s="361"/>
      <c r="OTI74" s="361"/>
      <c r="OTJ74" s="361"/>
      <c r="OTK74" s="361"/>
      <c r="OTL74" s="361"/>
      <c r="OTM74" s="361"/>
      <c r="OTN74" s="361"/>
      <c r="OTO74" s="361"/>
      <c r="OTP74" s="361"/>
      <c r="OTQ74" s="361"/>
      <c r="OTR74" s="361"/>
      <c r="OTS74" s="361"/>
      <c r="OTT74" s="361"/>
      <c r="OTU74" s="361"/>
      <c r="OTV74" s="361"/>
      <c r="OTW74" s="361"/>
      <c r="OTX74" s="361"/>
      <c r="OTY74" s="361"/>
      <c r="OTZ74" s="361"/>
      <c r="OUA74" s="361"/>
      <c r="OUB74" s="361"/>
      <c r="OUC74" s="361"/>
      <c r="OUD74" s="361"/>
      <c r="OUE74" s="361"/>
      <c r="OUF74" s="361"/>
      <c r="OUG74" s="361"/>
      <c r="OUH74" s="361"/>
      <c r="OUI74" s="361"/>
      <c r="OUJ74" s="361"/>
      <c r="OUK74" s="361"/>
      <c r="OUL74" s="361"/>
      <c r="OUM74" s="361"/>
      <c r="OUN74" s="361"/>
      <c r="OUO74" s="361"/>
      <c r="OUP74" s="361"/>
      <c r="OUQ74" s="361"/>
      <c r="OUR74" s="361"/>
      <c r="OUS74" s="361"/>
      <c r="OUT74" s="361"/>
      <c r="OUU74" s="361"/>
      <c r="OUV74" s="361"/>
      <c r="OUW74" s="361"/>
      <c r="OUX74" s="361"/>
      <c r="OUY74" s="361"/>
      <c r="OUZ74" s="361"/>
      <c r="OVA74" s="361"/>
      <c r="OVB74" s="361"/>
      <c r="OVC74" s="361"/>
      <c r="OVD74" s="361"/>
      <c r="OVE74" s="361"/>
      <c r="OVF74" s="361"/>
      <c r="OVG74" s="361"/>
      <c r="OVH74" s="361"/>
      <c r="OVI74" s="361"/>
      <c r="OVJ74" s="361"/>
      <c r="OVK74" s="361"/>
      <c r="OVL74" s="361"/>
      <c r="OVM74" s="361"/>
      <c r="OVN74" s="361"/>
      <c r="OVO74" s="361"/>
      <c r="OVP74" s="361"/>
      <c r="OVQ74" s="361"/>
      <c r="OVR74" s="361"/>
      <c r="OVS74" s="361"/>
      <c r="OVT74" s="361"/>
      <c r="OVU74" s="361"/>
      <c r="OVV74" s="361"/>
      <c r="OVW74" s="361"/>
      <c r="OVX74" s="361"/>
      <c r="OVY74" s="361"/>
      <c r="OVZ74" s="361"/>
      <c r="OWA74" s="361"/>
      <c r="OWB74" s="361"/>
      <c r="OWC74" s="361"/>
      <c r="OWD74" s="361"/>
      <c r="OWE74" s="361"/>
      <c r="OWF74" s="361"/>
      <c r="OWG74" s="361"/>
      <c r="OWH74" s="361"/>
      <c r="OWI74" s="361"/>
      <c r="OWJ74" s="361"/>
      <c r="OWK74" s="361"/>
      <c r="OWL74" s="361"/>
      <c r="OWM74" s="361"/>
      <c r="OWN74" s="361"/>
      <c r="OWO74" s="361"/>
      <c r="OWP74" s="361"/>
      <c r="OWQ74" s="361"/>
      <c r="OWR74" s="361"/>
      <c r="OWS74" s="361"/>
      <c r="OWT74" s="361"/>
      <c r="OWU74" s="361"/>
      <c r="OWV74" s="361"/>
      <c r="OWW74" s="361"/>
      <c r="OWX74" s="361"/>
      <c r="OWY74" s="361"/>
      <c r="OWZ74" s="361"/>
      <c r="OXA74" s="361"/>
      <c r="OXB74" s="361"/>
      <c r="OXC74" s="361"/>
      <c r="OXD74" s="361"/>
      <c r="OXE74" s="361"/>
      <c r="OXF74" s="361"/>
      <c r="OXG74" s="361"/>
      <c r="OXH74" s="361"/>
      <c r="OXI74" s="361"/>
      <c r="OXJ74" s="361"/>
      <c r="OXK74" s="361"/>
      <c r="OXL74" s="361"/>
      <c r="OXM74" s="361"/>
      <c r="OXN74" s="361"/>
      <c r="OXO74" s="361"/>
      <c r="OXP74" s="361"/>
      <c r="OXQ74" s="361"/>
      <c r="OXR74" s="361"/>
      <c r="OXS74" s="361"/>
      <c r="OXT74" s="361"/>
      <c r="OXU74" s="361"/>
      <c r="OXV74" s="361"/>
      <c r="OXW74" s="361"/>
      <c r="OXX74" s="361"/>
      <c r="OXY74" s="361"/>
      <c r="OXZ74" s="361"/>
      <c r="OYA74" s="361"/>
      <c r="OYB74" s="361"/>
      <c r="OYC74" s="361"/>
      <c r="OYD74" s="361"/>
      <c r="OYE74" s="361"/>
      <c r="OYF74" s="361"/>
      <c r="OYG74" s="361"/>
      <c r="OYH74" s="361"/>
      <c r="OYI74" s="361"/>
      <c r="OYJ74" s="361"/>
      <c r="OYK74" s="361"/>
      <c r="OYL74" s="361"/>
      <c r="OYM74" s="361"/>
      <c r="OYN74" s="361"/>
      <c r="OYO74" s="361"/>
      <c r="OYP74" s="361"/>
      <c r="OYQ74" s="361"/>
      <c r="OYR74" s="361"/>
      <c r="OYS74" s="361"/>
      <c r="OYT74" s="361"/>
      <c r="OYU74" s="361"/>
      <c r="OYV74" s="361"/>
      <c r="OYW74" s="361"/>
      <c r="OYX74" s="361"/>
      <c r="OYY74" s="361"/>
      <c r="OYZ74" s="361"/>
      <c r="OZA74" s="361"/>
      <c r="OZB74" s="361"/>
      <c r="OZC74" s="361"/>
      <c r="OZD74" s="361"/>
      <c r="OZE74" s="361"/>
      <c r="OZF74" s="361"/>
      <c r="OZG74" s="361"/>
      <c r="OZH74" s="361"/>
      <c r="OZI74" s="361"/>
      <c r="OZJ74" s="361"/>
      <c r="OZK74" s="361"/>
      <c r="OZL74" s="361"/>
      <c r="OZM74" s="361"/>
      <c r="OZN74" s="361"/>
      <c r="OZO74" s="361"/>
      <c r="OZP74" s="361"/>
      <c r="OZQ74" s="361"/>
      <c r="OZR74" s="361"/>
      <c r="OZS74" s="361"/>
      <c r="OZT74" s="361"/>
      <c r="OZU74" s="361"/>
      <c r="OZV74" s="361"/>
      <c r="OZW74" s="361"/>
      <c r="OZX74" s="361"/>
      <c r="OZY74" s="361"/>
      <c r="OZZ74" s="361"/>
      <c r="PAA74" s="361"/>
      <c r="PAB74" s="361"/>
      <c r="PAC74" s="361"/>
      <c r="PAD74" s="361"/>
      <c r="PAE74" s="361"/>
      <c r="PAF74" s="361"/>
      <c r="PAG74" s="361"/>
      <c r="PAH74" s="361"/>
      <c r="PAI74" s="361"/>
      <c r="PAJ74" s="361"/>
      <c r="PAK74" s="361"/>
      <c r="PAL74" s="361"/>
      <c r="PAM74" s="361"/>
      <c r="PAN74" s="361"/>
      <c r="PAO74" s="361"/>
      <c r="PAP74" s="361"/>
      <c r="PAQ74" s="361"/>
      <c r="PAR74" s="361"/>
      <c r="PAS74" s="361"/>
      <c r="PAT74" s="361"/>
      <c r="PAU74" s="361"/>
      <c r="PAV74" s="361"/>
      <c r="PAW74" s="361"/>
      <c r="PAX74" s="361"/>
      <c r="PAY74" s="361"/>
      <c r="PAZ74" s="361"/>
      <c r="PBA74" s="361"/>
      <c r="PBB74" s="361"/>
      <c r="PBC74" s="361"/>
      <c r="PBD74" s="361"/>
      <c r="PBE74" s="361"/>
      <c r="PBF74" s="361"/>
      <c r="PBG74" s="361"/>
      <c r="PBH74" s="361"/>
      <c r="PBI74" s="361"/>
      <c r="PBJ74" s="361"/>
      <c r="PBK74" s="361"/>
      <c r="PBL74" s="361"/>
      <c r="PBM74" s="361"/>
      <c r="PBN74" s="361"/>
      <c r="PBO74" s="361"/>
      <c r="PBP74" s="361"/>
      <c r="PBQ74" s="361"/>
      <c r="PBR74" s="361"/>
      <c r="PBS74" s="361"/>
      <c r="PBT74" s="361"/>
      <c r="PBU74" s="361"/>
      <c r="PBV74" s="361"/>
      <c r="PBW74" s="361"/>
      <c r="PBX74" s="361"/>
      <c r="PBY74" s="361"/>
      <c r="PBZ74" s="361"/>
      <c r="PCA74" s="361"/>
      <c r="PCB74" s="361"/>
      <c r="PCC74" s="361"/>
      <c r="PCD74" s="361"/>
      <c r="PCE74" s="361"/>
      <c r="PCF74" s="361"/>
      <c r="PCG74" s="361"/>
      <c r="PCH74" s="361"/>
      <c r="PCI74" s="361"/>
      <c r="PCJ74" s="361"/>
      <c r="PCK74" s="361"/>
      <c r="PCL74" s="361"/>
      <c r="PCM74" s="361"/>
      <c r="PCN74" s="361"/>
      <c r="PCO74" s="361"/>
      <c r="PCP74" s="361"/>
      <c r="PCQ74" s="361"/>
      <c r="PCR74" s="361"/>
      <c r="PCS74" s="361"/>
      <c r="PCT74" s="361"/>
      <c r="PCU74" s="361"/>
      <c r="PCV74" s="361"/>
      <c r="PCW74" s="361"/>
      <c r="PCX74" s="361"/>
      <c r="PCY74" s="361"/>
      <c r="PCZ74" s="361"/>
      <c r="PDA74" s="361"/>
      <c r="PDB74" s="361"/>
      <c r="PDC74" s="361"/>
      <c r="PDD74" s="361"/>
      <c r="PDE74" s="361"/>
      <c r="PDF74" s="361"/>
      <c r="PDG74" s="361"/>
      <c r="PDH74" s="361"/>
      <c r="PDI74" s="361"/>
      <c r="PDJ74" s="361"/>
      <c r="PDK74" s="361"/>
      <c r="PDL74" s="361"/>
      <c r="PDM74" s="361"/>
      <c r="PDN74" s="361"/>
      <c r="PDO74" s="361"/>
      <c r="PDP74" s="361"/>
      <c r="PDQ74" s="361"/>
      <c r="PDR74" s="361"/>
      <c r="PDS74" s="361"/>
      <c r="PDT74" s="361"/>
      <c r="PDU74" s="361"/>
      <c r="PDV74" s="361"/>
      <c r="PDW74" s="361"/>
      <c r="PDX74" s="361"/>
      <c r="PDY74" s="361"/>
      <c r="PDZ74" s="361"/>
      <c r="PEA74" s="361"/>
      <c r="PEB74" s="361"/>
      <c r="PEC74" s="361"/>
      <c r="PED74" s="361"/>
      <c r="PEE74" s="361"/>
      <c r="PEF74" s="361"/>
      <c r="PEG74" s="361"/>
      <c r="PEH74" s="361"/>
      <c r="PEI74" s="361"/>
      <c r="PEJ74" s="361"/>
      <c r="PEK74" s="361"/>
      <c r="PEL74" s="361"/>
      <c r="PEM74" s="361"/>
      <c r="PEN74" s="361"/>
      <c r="PEO74" s="361"/>
      <c r="PEP74" s="361"/>
      <c r="PEQ74" s="361"/>
      <c r="PER74" s="361"/>
      <c r="PES74" s="361"/>
      <c r="PET74" s="361"/>
      <c r="PEU74" s="361"/>
      <c r="PEV74" s="361"/>
      <c r="PEW74" s="361"/>
      <c r="PEX74" s="361"/>
      <c r="PEY74" s="361"/>
      <c r="PEZ74" s="361"/>
      <c r="PFA74" s="361"/>
      <c r="PFB74" s="361"/>
      <c r="PFC74" s="361"/>
      <c r="PFD74" s="361"/>
      <c r="PFE74" s="361"/>
      <c r="PFF74" s="361"/>
      <c r="PFG74" s="361"/>
      <c r="PFH74" s="361"/>
      <c r="PFI74" s="361"/>
      <c r="PFJ74" s="361"/>
      <c r="PFK74" s="361"/>
      <c r="PFL74" s="361"/>
      <c r="PFM74" s="361"/>
      <c r="PFN74" s="361"/>
      <c r="PFO74" s="361"/>
      <c r="PFP74" s="361"/>
      <c r="PFQ74" s="361"/>
      <c r="PFR74" s="361"/>
      <c r="PFS74" s="361"/>
      <c r="PFT74" s="361"/>
      <c r="PFU74" s="361"/>
      <c r="PFV74" s="361"/>
      <c r="PFW74" s="361"/>
      <c r="PFX74" s="361"/>
      <c r="PFY74" s="361"/>
      <c r="PFZ74" s="361"/>
      <c r="PGA74" s="361"/>
      <c r="PGB74" s="361"/>
      <c r="PGC74" s="361"/>
      <c r="PGD74" s="361"/>
      <c r="PGE74" s="361"/>
      <c r="PGF74" s="361"/>
      <c r="PGG74" s="361"/>
      <c r="PGH74" s="361"/>
      <c r="PGI74" s="361"/>
      <c r="PGJ74" s="361"/>
      <c r="PGK74" s="361"/>
      <c r="PGL74" s="361"/>
      <c r="PGM74" s="361"/>
      <c r="PGN74" s="361"/>
      <c r="PGO74" s="361"/>
      <c r="PGP74" s="361"/>
      <c r="PGQ74" s="361"/>
      <c r="PGR74" s="361"/>
      <c r="PGS74" s="361"/>
      <c r="PGT74" s="361"/>
      <c r="PGU74" s="361"/>
      <c r="PGV74" s="361"/>
      <c r="PGW74" s="361"/>
      <c r="PGX74" s="361"/>
      <c r="PGY74" s="361"/>
      <c r="PGZ74" s="361"/>
      <c r="PHA74" s="361"/>
      <c r="PHB74" s="361"/>
      <c r="PHC74" s="361"/>
      <c r="PHD74" s="361"/>
      <c r="PHE74" s="361"/>
      <c r="PHF74" s="361"/>
      <c r="PHG74" s="361"/>
      <c r="PHH74" s="361"/>
      <c r="PHI74" s="361"/>
      <c r="PHJ74" s="361"/>
      <c r="PHK74" s="361"/>
      <c r="PHL74" s="361"/>
      <c r="PHM74" s="361"/>
      <c r="PHN74" s="361"/>
      <c r="PHO74" s="361"/>
      <c r="PHP74" s="361"/>
      <c r="PHQ74" s="361"/>
      <c r="PHR74" s="361"/>
      <c r="PHS74" s="361"/>
      <c r="PHT74" s="361"/>
      <c r="PHU74" s="361"/>
      <c r="PHV74" s="361"/>
      <c r="PHW74" s="361"/>
      <c r="PHX74" s="361"/>
      <c r="PHY74" s="361"/>
      <c r="PHZ74" s="361"/>
      <c r="PIA74" s="361"/>
      <c r="PIB74" s="361"/>
      <c r="PIC74" s="361"/>
      <c r="PID74" s="361"/>
      <c r="PIE74" s="361"/>
      <c r="PIF74" s="361"/>
      <c r="PIG74" s="361"/>
      <c r="PIH74" s="361"/>
      <c r="PII74" s="361"/>
      <c r="PIJ74" s="361"/>
      <c r="PIK74" s="361"/>
      <c r="PIL74" s="361"/>
      <c r="PIM74" s="361"/>
      <c r="PIN74" s="361"/>
      <c r="PIO74" s="361"/>
      <c r="PIP74" s="361"/>
      <c r="PIQ74" s="361"/>
      <c r="PIR74" s="361"/>
      <c r="PIS74" s="361"/>
      <c r="PIT74" s="361"/>
      <c r="PIU74" s="361"/>
      <c r="PIV74" s="361"/>
      <c r="PIW74" s="361"/>
      <c r="PIX74" s="361"/>
      <c r="PIY74" s="361"/>
      <c r="PIZ74" s="361"/>
      <c r="PJA74" s="361"/>
      <c r="PJB74" s="361"/>
      <c r="PJC74" s="361"/>
      <c r="PJD74" s="361"/>
      <c r="PJE74" s="361"/>
      <c r="PJF74" s="361"/>
      <c r="PJG74" s="361"/>
      <c r="PJH74" s="361"/>
      <c r="PJI74" s="361"/>
      <c r="PJJ74" s="361"/>
      <c r="PJK74" s="361"/>
      <c r="PJL74" s="361"/>
      <c r="PJM74" s="361"/>
      <c r="PJN74" s="361"/>
      <c r="PJO74" s="361"/>
      <c r="PJP74" s="361"/>
      <c r="PJQ74" s="361"/>
      <c r="PJR74" s="361"/>
      <c r="PJS74" s="361"/>
      <c r="PJT74" s="361"/>
      <c r="PJU74" s="361"/>
      <c r="PJV74" s="361"/>
      <c r="PJW74" s="361"/>
      <c r="PJX74" s="361"/>
      <c r="PJY74" s="361"/>
      <c r="PJZ74" s="361"/>
      <c r="PKA74" s="361"/>
      <c r="PKB74" s="361"/>
      <c r="PKC74" s="361"/>
      <c r="PKD74" s="361"/>
      <c r="PKE74" s="361"/>
      <c r="PKF74" s="361"/>
      <c r="PKG74" s="361"/>
      <c r="PKH74" s="361"/>
      <c r="PKI74" s="361"/>
      <c r="PKJ74" s="361"/>
      <c r="PKK74" s="361"/>
      <c r="PKL74" s="361"/>
      <c r="PKM74" s="361"/>
      <c r="PKN74" s="361"/>
      <c r="PKO74" s="361"/>
      <c r="PKP74" s="361"/>
      <c r="PKQ74" s="361"/>
      <c r="PKR74" s="361"/>
      <c r="PKS74" s="361"/>
      <c r="PKT74" s="361"/>
      <c r="PKU74" s="361"/>
      <c r="PKV74" s="361"/>
      <c r="PKW74" s="361"/>
      <c r="PKX74" s="361"/>
      <c r="PKY74" s="361"/>
      <c r="PKZ74" s="361"/>
      <c r="PLA74" s="361"/>
      <c r="PLB74" s="361"/>
      <c r="PLC74" s="361"/>
      <c r="PLD74" s="361"/>
      <c r="PLE74" s="361"/>
      <c r="PLF74" s="361"/>
      <c r="PLG74" s="361"/>
      <c r="PLH74" s="361"/>
      <c r="PLI74" s="361"/>
      <c r="PLJ74" s="361"/>
      <c r="PLK74" s="361"/>
      <c r="PLL74" s="361"/>
      <c r="PLM74" s="361"/>
      <c r="PLN74" s="361"/>
      <c r="PLO74" s="361"/>
      <c r="PLP74" s="361"/>
      <c r="PLQ74" s="361"/>
      <c r="PLR74" s="361"/>
      <c r="PLS74" s="361"/>
      <c r="PLT74" s="361"/>
      <c r="PLU74" s="361"/>
      <c r="PLV74" s="361"/>
      <c r="PLW74" s="361"/>
      <c r="PLX74" s="361"/>
      <c r="PLY74" s="361"/>
      <c r="PLZ74" s="361"/>
      <c r="PMA74" s="361"/>
      <c r="PMB74" s="361"/>
      <c r="PMC74" s="361"/>
      <c r="PMD74" s="361"/>
      <c r="PME74" s="361"/>
      <c r="PMF74" s="361"/>
      <c r="PMG74" s="361"/>
      <c r="PMH74" s="361"/>
      <c r="PMI74" s="361"/>
      <c r="PMJ74" s="361"/>
      <c r="PMK74" s="361"/>
      <c r="PML74" s="361"/>
      <c r="PMM74" s="361"/>
      <c r="PMN74" s="361"/>
      <c r="PMO74" s="361"/>
      <c r="PMP74" s="361"/>
      <c r="PMQ74" s="361"/>
      <c r="PMR74" s="361"/>
      <c r="PMS74" s="361"/>
      <c r="PMT74" s="361"/>
      <c r="PMU74" s="361"/>
      <c r="PMV74" s="361"/>
      <c r="PMW74" s="361"/>
      <c r="PMX74" s="361"/>
      <c r="PMY74" s="361"/>
      <c r="PMZ74" s="361"/>
      <c r="PNA74" s="361"/>
      <c r="PNB74" s="361"/>
      <c r="PNC74" s="361"/>
      <c r="PND74" s="361"/>
      <c r="PNE74" s="361"/>
      <c r="PNF74" s="361"/>
      <c r="PNG74" s="361"/>
      <c r="PNH74" s="361"/>
      <c r="PNI74" s="361"/>
      <c r="PNJ74" s="361"/>
      <c r="PNK74" s="361"/>
      <c r="PNL74" s="361"/>
      <c r="PNM74" s="361"/>
      <c r="PNN74" s="361"/>
      <c r="PNO74" s="361"/>
      <c r="PNP74" s="361"/>
      <c r="PNQ74" s="361"/>
      <c r="PNR74" s="361"/>
      <c r="PNS74" s="361"/>
      <c r="PNT74" s="361"/>
      <c r="PNU74" s="361"/>
      <c r="PNV74" s="361"/>
      <c r="PNW74" s="361"/>
      <c r="PNX74" s="361"/>
      <c r="PNY74" s="361"/>
      <c r="PNZ74" s="361"/>
      <c r="POA74" s="361"/>
      <c r="POB74" s="361"/>
      <c r="POC74" s="361"/>
      <c r="POD74" s="361"/>
      <c r="POE74" s="361"/>
      <c r="POF74" s="361"/>
      <c r="POG74" s="361"/>
      <c r="POH74" s="361"/>
      <c r="POI74" s="361"/>
      <c r="POJ74" s="361"/>
      <c r="POK74" s="361"/>
      <c r="POL74" s="361"/>
      <c r="POM74" s="361"/>
      <c r="PON74" s="361"/>
      <c r="POO74" s="361"/>
      <c r="POP74" s="361"/>
      <c r="POQ74" s="361"/>
      <c r="POR74" s="361"/>
      <c r="POS74" s="361"/>
      <c r="POT74" s="361"/>
      <c r="POU74" s="361"/>
      <c r="POV74" s="361"/>
      <c r="POW74" s="361"/>
      <c r="POX74" s="361"/>
      <c r="POY74" s="361"/>
      <c r="POZ74" s="361"/>
      <c r="PPA74" s="361"/>
      <c r="PPB74" s="361"/>
      <c r="PPC74" s="361"/>
      <c r="PPD74" s="361"/>
      <c r="PPE74" s="361"/>
      <c r="PPF74" s="361"/>
      <c r="PPG74" s="361"/>
      <c r="PPH74" s="361"/>
      <c r="PPI74" s="361"/>
      <c r="PPJ74" s="361"/>
      <c r="PPK74" s="361"/>
      <c r="PPL74" s="361"/>
      <c r="PPM74" s="361"/>
      <c r="PPN74" s="361"/>
      <c r="PPO74" s="361"/>
      <c r="PPP74" s="361"/>
      <c r="PPQ74" s="361"/>
      <c r="PPR74" s="361"/>
      <c r="PPS74" s="361"/>
      <c r="PPT74" s="361"/>
      <c r="PPU74" s="361"/>
      <c r="PPV74" s="361"/>
      <c r="PPW74" s="361"/>
      <c r="PPX74" s="361"/>
      <c r="PPY74" s="361"/>
      <c r="PPZ74" s="361"/>
      <c r="PQA74" s="361"/>
      <c r="PQB74" s="361"/>
      <c r="PQC74" s="361"/>
      <c r="PQD74" s="361"/>
      <c r="PQE74" s="361"/>
      <c r="PQF74" s="361"/>
      <c r="PQG74" s="361"/>
      <c r="PQH74" s="361"/>
      <c r="PQI74" s="361"/>
      <c r="PQJ74" s="361"/>
      <c r="PQK74" s="361"/>
      <c r="PQL74" s="361"/>
      <c r="PQM74" s="361"/>
      <c r="PQN74" s="361"/>
      <c r="PQO74" s="361"/>
      <c r="PQP74" s="361"/>
      <c r="PQQ74" s="361"/>
      <c r="PQR74" s="361"/>
      <c r="PQS74" s="361"/>
      <c r="PQT74" s="361"/>
      <c r="PQU74" s="361"/>
      <c r="PQV74" s="361"/>
      <c r="PQW74" s="361"/>
      <c r="PQX74" s="361"/>
      <c r="PQY74" s="361"/>
      <c r="PQZ74" s="361"/>
      <c r="PRA74" s="361"/>
      <c r="PRB74" s="361"/>
      <c r="PRC74" s="361"/>
      <c r="PRD74" s="361"/>
      <c r="PRE74" s="361"/>
      <c r="PRF74" s="361"/>
      <c r="PRG74" s="361"/>
      <c r="PRH74" s="361"/>
      <c r="PRI74" s="361"/>
      <c r="PRJ74" s="361"/>
      <c r="PRK74" s="361"/>
      <c r="PRL74" s="361"/>
      <c r="PRM74" s="361"/>
      <c r="PRN74" s="361"/>
      <c r="PRO74" s="361"/>
      <c r="PRP74" s="361"/>
      <c r="PRQ74" s="361"/>
      <c r="PRR74" s="361"/>
      <c r="PRS74" s="361"/>
      <c r="PRT74" s="361"/>
      <c r="PRU74" s="361"/>
      <c r="PRV74" s="361"/>
      <c r="PRW74" s="361"/>
      <c r="PRX74" s="361"/>
      <c r="PRY74" s="361"/>
      <c r="PRZ74" s="361"/>
      <c r="PSA74" s="361"/>
      <c r="PSB74" s="361"/>
      <c r="PSC74" s="361"/>
      <c r="PSD74" s="361"/>
      <c r="PSE74" s="361"/>
      <c r="PSF74" s="361"/>
      <c r="PSG74" s="361"/>
      <c r="PSH74" s="361"/>
      <c r="PSI74" s="361"/>
      <c r="PSJ74" s="361"/>
      <c r="PSK74" s="361"/>
      <c r="PSL74" s="361"/>
      <c r="PSM74" s="361"/>
      <c r="PSN74" s="361"/>
      <c r="PSO74" s="361"/>
      <c r="PSP74" s="361"/>
      <c r="PSQ74" s="361"/>
      <c r="PSR74" s="361"/>
      <c r="PSS74" s="361"/>
      <c r="PST74" s="361"/>
      <c r="PSU74" s="361"/>
      <c r="PSV74" s="361"/>
      <c r="PSW74" s="361"/>
      <c r="PSX74" s="361"/>
      <c r="PSY74" s="361"/>
      <c r="PSZ74" s="361"/>
      <c r="PTA74" s="361"/>
      <c r="PTB74" s="361"/>
      <c r="PTC74" s="361"/>
      <c r="PTD74" s="361"/>
      <c r="PTE74" s="361"/>
      <c r="PTF74" s="361"/>
      <c r="PTG74" s="361"/>
      <c r="PTH74" s="361"/>
      <c r="PTI74" s="361"/>
      <c r="PTJ74" s="361"/>
      <c r="PTK74" s="361"/>
      <c r="PTL74" s="361"/>
      <c r="PTM74" s="361"/>
      <c r="PTN74" s="361"/>
      <c r="PTO74" s="361"/>
      <c r="PTP74" s="361"/>
      <c r="PTQ74" s="361"/>
      <c r="PTR74" s="361"/>
      <c r="PTS74" s="361"/>
      <c r="PTT74" s="361"/>
      <c r="PTU74" s="361"/>
      <c r="PTV74" s="361"/>
      <c r="PTW74" s="361"/>
      <c r="PTX74" s="361"/>
      <c r="PTY74" s="361"/>
      <c r="PTZ74" s="361"/>
      <c r="PUA74" s="361"/>
      <c r="PUB74" s="361"/>
      <c r="PUC74" s="361"/>
      <c r="PUD74" s="361"/>
      <c r="PUE74" s="361"/>
      <c r="PUF74" s="361"/>
      <c r="PUG74" s="361"/>
      <c r="PUH74" s="361"/>
      <c r="PUI74" s="361"/>
      <c r="PUJ74" s="361"/>
      <c r="PUK74" s="361"/>
      <c r="PUL74" s="361"/>
      <c r="PUM74" s="361"/>
      <c r="PUN74" s="361"/>
      <c r="PUO74" s="361"/>
      <c r="PUP74" s="361"/>
      <c r="PUQ74" s="361"/>
      <c r="PUR74" s="361"/>
      <c r="PUS74" s="361"/>
      <c r="PUT74" s="361"/>
      <c r="PUU74" s="361"/>
      <c r="PUV74" s="361"/>
      <c r="PUW74" s="361"/>
      <c r="PUX74" s="361"/>
      <c r="PUY74" s="361"/>
      <c r="PUZ74" s="361"/>
      <c r="PVA74" s="361"/>
      <c r="PVB74" s="361"/>
      <c r="PVC74" s="361"/>
      <c r="PVD74" s="361"/>
      <c r="PVE74" s="361"/>
      <c r="PVF74" s="361"/>
      <c r="PVG74" s="361"/>
      <c r="PVH74" s="361"/>
      <c r="PVI74" s="361"/>
      <c r="PVJ74" s="361"/>
      <c r="PVK74" s="361"/>
      <c r="PVL74" s="361"/>
      <c r="PVM74" s="361"/>
      <c r="PVN74" s="361"/>
      <c r="PVO74" s="361"/>
      <c r="PVP74" s="361"/>
      <c r="PVQ74" s="361"/>
      <c r="PVR74" s="361"/>
      <c r="PVS74" s="361"/>
      <c r="PVT74" s="361"/>
      <c r="PVU74" s="361"/>
      <c r="PVV74" s="361"/>
      <c r="PVW74" s="361"/>
      <c r="PVX74" s="361"/>
      <c r="PVY74" s="361"/>
      <c r="PVZ74" s="361"/>
      <c r="PWA74" s="361"/>
      <c r="PWB74" s="361"/>
      <c r="PWC74" s="361"/>
      <c r="PWD74" s="361"/>
      <c r="PWE74" s="361"/>
      <c r="PWF74" s="361"/>
      <c r="PWG74" s="361"/>
      <c r="PWH74" s="361"/>
      <c r="PWI74" s="361"/>
      <c r="PWJ74" s="361"/>
      <c r="PWK74" s="361"/>
      <c r="PWL74" s="361"/>
      <c r="PWM74" s="361"/>
      <c r="PWN74" s="361"/>
      <c r="PWO74" s="361"/>
      <c r="PWP74" s="361"/>
      <c r="PWQ74" s="361"/>
      <c r="PWR74" s="361"/>
      <c r="PWS74" s="361"/>
      <c r="PWT74" s="361"/>
      <c r="PWU74" s="361"/>
      <c r="PWV74" s="361"/>
      <c r="PWW74" s="361"/>
      <c r="PWX74" s="361"/>
      <c r="PWY74" s="361"/>
      <c r="PWZ74" s="361"/>
      <c r="PXA74" s="361"/>
      <c r="PXB74" s="361"/>
      <c r="PXC74" s="361"/>
      <c r="PXD74" s="361"/>
      <c r="PXE74" s="361"/>
      <c r="PXF74" s="361"/>
      <c r="PXG74" s="361"/>
      <c r="PXH74" s="361"/>
      <c r="PXI74" s="361"/>
      <c r="PXJ74" s="361"/>
      <c r="PXK74" s="361"/>
      <c r="PXL74" s="361"/>
      <c r="PXM74" s="361"/>
      <c r="PXN74" s="361"/>
      <c r="PXO74" s="361"/>
      <c r="PXP74" s="361"/>
      <c r="PXQ74" s="361"/>
      <c r="PXR74" s="361"/>
      <c r="PXS74" s="361"/>
      <c r="PXT74" s="361"/>
      <c r="PXU74" s="361"/>
      <c r="PXV74" s="361"/>
      <c r="PXW74" s="361"/>
      <c r="PXX74" s="361"/>
      <c r="PXY74" s="361"/>
      <c r="PXZ74" s="361"/>
      <c r="PYA74" s="361"/>
      <c r="PYB74" s="361"/>
      <c r="PYC74" s="361"/>
      <c r="PYD74" s="361"/>
      <c r="PYE74" s="361"/>
      <c r="PYF74" s="361"/>
      <c r="PYG74" s="361"/>
      <c r="PYH74" s="361"/>
      <c r="PYI74" s="361"/>
      <c r="PYJ74" s="361"/>
      <c r="PYK74" s="361"/>
      <c r="PYL74" s="361"/>
      <c r="PYM74" s="361"/>
      <c r="PYN74" s="361"/>
      <c r="PYO74" s="361"/>
      <c r="PYP74" s="361"/>
      <c r="PYQ74" s="361"/>
      <c r="PYR74" s="361"/>
      <c r="PYS74" s="361"/>
      <c r="PYT74" s="361"/>
      <c r="PYU74" s="361"/>
      <c r="PYV74" s="361"/>
      <c r="PYW74" s="361"/>
      <c r="PYX74" s="361"/>
      <c r="PYY74" s="361"/>
      <c r="PYZ74" s="361"/>
      <c r="PZA74" s="361"/>
      <c r="PZB74" s="361"/>
      <c r="PZC74" s="361"/>
      <c r="PZD74" s="361"/>
      <c r="PZE74" s="361"/>
      <c r="PZF74" s="361"/>
      <c r="PZG74" s="361"/>
      <c r="PZH74" s="361"/>
      <c r="PZI74" s="361"/>
      <c r="PZJ74" s="361"/>
      <c r="PZK74" s="361"/>
      <c r="PZL74" s="361"/>
      <c r="PZM74" s="361"/>
      <c r="PZN74" s="361"/>
      <c r="PZO74" s="361"/>
      <c r="PZP74" s="361"/>
      <c r="PZQ74" s="361"/>
      <c r="PZR74" s="361"/>
      <c r="PZS74" s="361"/>
      <c r="PZT74" s="361"/>
      <c r="PZU74" s="361"/>
      <c r="PZV74" s="361"/>
      <c r="PZW74" s="361"/>
      <c r="PZX74" s="361"/>
      <c r="PZY74" s="361"/>
      <c r="PZZ74" s="361"/>
      <c r="QAA74" s="361"/>
      <c r="QAB74" s="361"/>
      <c r="QAC74" s="361"/>
      <c r="QAD74" s="361"/>
      <c r="QAE74" s="361"/>
      <c r="QAF74" s="361"/>
      <c r="QAG74" s="361"/>
      <c r="QAH74" s="361"/>
      <c r="QAI74" s="361"/>
      <c r="QAJ74" s="361"/>
      <c r="QAK74" s="361"/>
      <c r="QAL74" s="361"/>
      <c r="QAM74" s="361"/>
      <c r="QAN74" s="361"/>
      <c r="QAO74" s="361"/>
      <c r="QAP74" s="361"/>
      <c r="QAQ74" s="361"/>
      <c r="QAR74" s="361"/>
      <c r="QAS74" s="361"/>
      <c r="QAT74" s="361"/>
      <c r="QAU74" s="361"/>
      <c r="QAV74" s="361"/>
      <c r="QAW74" s="361"/>
      <c r="QAX74" s="361"/>
      <c r="QAY74" s="361"/>
      <c r="QAZ74" s="361"/>
      <c r="QBA74" s="361"/>
      <c r="QBB74" s="361"/>
      <c r="QBC74" s="361"/>
      <c r="QBD74" s="361"/>
      <c r="QBE74" s="361"/>
      <c r="QBF74" s="361"/>
      <c r="QBG74" s="361"/>
      <c r="QBH74" s="361"/>
      <c r="QBI74" s="361"/>
      <c r="QBJ74" s="361"/>
      <c r="QBK74" s="361"/>
      <c r="QBL74" s="361"/>
      <c r="QBM74" s="361"/>
      <c r="QBN74" s="361"/>
      <c r="QBO74" s="361"/>
      <c r="QBP74" s="361"/>
      <c r="QBQ74" s="361"/>
      <c r="QBR74" s="361"/>
      <c r="QBS74" s="361"/>
      <c r="QBT74" s="361"/>
      <c r="QBU74" s="361"/>
      <c r="QBV74" s="361"/>
      <c r="QBW74" s="361"/>
      <c r="QBX74" s="361"/>
      <c r="QBY74" s="361"/>
      <c r="QBZ74" s="361"/>
      <c r="QCA74" s="361"/>
      <c r="QCB74" s="361"/>
      <c r="QCC74" s="361"/>
      <c r="QCD74" s="361"/>
      <c r="QCE74" s="361"/>
      <c r="QCF74" s="361"/>
      <c r="QCG74" s="361"/>
      <c r="QCH74" s="361"/>
      <c r="QCI74" s="361"/>
      <c r="QCJ74" s="361"/>
      <c r="QCK74" s="361"/>
      <c r="QCL74" s="361"/>
      <c r="QCM74" s="361"/>
      <c r="QCN74" s="361"/>
      <c r="QCO74" s="361"/>
      <c r="QCP74" s="361"/>
      <c r="QCQ74" s="361"/>
      <c r="QCR74" s="361"/>
      <c r="QCS74" s="361"/>
      <c r="QCT74" s="361"/>
      <c r="QCU74" s="361"/>
      <c r="QCV74" s="361"/>
      <c r="QCW74" s="361"/>
      <c r="QCX74" s="361"/>
      <c r="QCY74" s="361"/>
      <c r="QCZ74" s="361"/>
      <c r="QDA74" s="361"/>
      <c r="QDB74" s="361"/>
      <c r="QDC74" s="361"/>
      <c r="QDD74" s="361"/>
      <c r="QDE74" s="361"/>
      <c r="QDF74" s="361"/>
      <c r="QDG74" s="361"/>
      <c r="QDH74" s="361"/>
      <c r="QDI74" s="361"/>
      <c r="QDJ74" s="361"/>
      <c r="QDK74" s="361"/>
      <c r="QDL74" s="361"/>
      <c r="QDM74" s="361"/>
      <c r="QDN74" s="361"/>
      <c r="QDO74" s="361"/>
      <c r="QDP74" s="361"/>
      <c r="QDQ74" s="361"/>
      <c r="QDR74" s="361"/>
      <c r="QDS74" s="361"/>
      <c r="QDT74" s="361"/>
      <c r="QDU74" s="361"/>
      <c r="QDV74" s="361"/>
      <c r="QDW74" s="361"/>
      <c r="QDX74" s="361"/>
      <c r="QDY74" s="361"/>
      <c r="QDZ74" s="361"/>
      <c r="QEA74" s="361"/>
      <c r="QEB74" s="361"/>
      <c r="QEC74" s="361"/>
      <c r="QED74" s="361"/>
      <c r="QEE74" s="361"/>
      <c r="QEF74" s="361"/>
      <c r="QEG74" s="361"/>
      <c r="QEH74" s="361"/>
      <c r="QEI74" s="361"/>
      <c r="QEJ74" s="361"/>
      <c r="QEK74" s="361"/>
      <c r="QEL74" s="361"/>
      <c r="QEM74" s="361"/>
      <c r="QEN74" s="361"/>
      <c r="QEO74" s="361"/>
      <c r="QEP74" s="361"/>
      <c r="QEQ74" s="361"/>
      <c r="QER74" s="361"/>
      <c r="QES74" s="361"/>
      <c r="QET74" s="361"/>
      <c r="QEU74" s="361"/>
      <c r="QEV74" s="361"/>
      <c r="QEW74" s="361"/>
      <c r="QEX74" s="361"/>
      <c r="QEY74" s="361"/>
      <c r="QEZ74" s="361"/>
      <c r="QFA74" s="361"/>
      <c r="QFB74" s="361"/>
      <c r="QFC74" s="361"/>
      <c r="QFD74" s="361"/>
      <c r="QFE74" s="361"/>
      <c r="QFF74" s="361"/>
      <c r="QFG74" s="361"/>
      <c r="QFH74" s="361"/>
      <c r="QFI74" s="361"/>
      <c r="QFJ74" s="361"/>
      <c r="QFK74" s="361"/>
      <c r="QFL74" s="361"/>
      <c r="QFM74" s="361"/>
      <c r="QFN74" s="361"/>
      <c r="QFO74" s="361"/>
      <c r="QFP74" s="361"/>
      <c r="QFQ74" s="361"/>
      <c r="QFR74" s="361"/>
      <c r="QFS74" s="361"/>
      <c r="QFT74" s="361"/>
      <c r="QFU74" s="361"/>
      <c r="QFV74" s="361"/>
      <c r="QFW74" s="361"/>
      <c r="QFX74" s="361"/>
      <c r="QFY74" s="361"/>
      <c r="QFZ74" s="361"/>
      <c r="QGA74" s="361"/>
      <c r="QGB74" s="361"/>
      <c r="QGC74" s="361"/>
      <c r="QGD74" s="361"/>
      <c r="QGE74" s="361"/>
      <c r="QGF74" s="361"/>
      <c r="QGG74" s="361"/>
      <c r="QGH74" s="361"/>
      <c r="QGI74" s="361"/>
      <c r="QGJ74" s="361"/>
      <c r="QGK74" s="361"/>
      <c r="QGL74" s="361"/>
      <c r="QGM74" s="361"/>
      <c r="QGN74" s="361"/>
      <c r="QGO74" s="361"/>
      <c r="QGP74" s="361"/>
      <c r="QGQ74" s="361"/>
      <c r="QGR74" s="361"/>
      <c r="QGS74" s="361"/>
      <c r="QGT74" s="361"/>
      <c r="QGU74" s="361"/>
      <c r="QGV74" s="361"/>
      <c r="QGW74" s="361"/>
      <c r="QGX74" s="361"/>
      <c r="QGY74" s="361"/>
      <c r="QGZ74" s="361"/>
      <c r="QHA74" s="361"/>
      <c r="QHB74" s="361"/>
      <c r="QHC74" s="361"/>
      <c r="QHD74" s="361"/>
      <c r="QHE74" s="361"/>
      <c r="QHF74" s="361"/>
      <c r="QHG74" s="361"/>
      <c r="QHH74" s="361"/>
      <c r="QHI74" s="361"/>
      <c r="QHJ74" s="361"/>
      <c r="QHK74" s="361"/>
      <c r="QHL74" s="361"/>
      <c r="QHM74" s="361"/>
      <c r="QHN74" s="361"/>
      <c r="QHO74" s="361"/>
      <c r="QHP74" s="361"/>
      <c r="QHQ74" s="361"/>
      <c r="QHR74" s="361"/>
      <c r="QHS74" s="361"/>
      <c r="QHT74" s="361"/>
      <c r="QHU74" s="361"/>
      <c r="QHV74" s="361"/>
      <c r="QHW74" s="361"/>
      <c r="QHX74" s="361"/>
      <c r="QHY74" s="361"/>
      <c r="QHZ74" s="361"/>
      <c r="QIA74" s="361"/>
      <c r="QIB74" s="361"/>
      <c r="QIC74" s="361"/>
      <c r="QID74" s="361"/>
      <c r="QIE74" s="361"/>
      <c r="QIF74" s="361"/>
      <c r="QIG74" s="361"/>
      <c r="QIH74" s="361"/>
      <c r="QII74" s="361"/>
      <c r="QIJ74" s="361"/>
      <c r="QIK74" s="361"/>
      <c r="QIL74" s="361"/>
      <c r="QIM74" s="361"/>
      <c r="QIN74" s="361"/>
      <c r="QIO74" s="361"/>
      <c r="QIP74" s="361"/>
      <c r="QIQ74" s="361"/>
      <c r="QIR74" s="361"/>
      <c r="QIS74" s="361"/>
      <c r="QIT74" s="361"/>
      <c r="QIU74" s="361"/>
      <c r="QIV74" s="361"/>
      <c r="QIW74" s="361"/>
      <c r="QIX74" s="361"/>
      <c r="QIY74" s="361"/>
      <c r="QIZ74" s="361"/>
      <c r="QJA74" s="361"/>
      <c r="QJB74" s="361"/>
      <c r="QJC74" s="361"/>
      <c r="QJD74" s="361"/>
      <c r="QJE74" s="361"/>
      <c r="QJF74" s="361"/>
      <c r="QJG74" s="361"/>
      <c r="QJH74" s="361"/>
      <c r="QJI74" s="361"/>
      <c r="QJJ74" s="361"/>
      <c r="QJK74" s="361"/>
      <c r="QJL74" s="361"/>
      <c r="QJM74" s="361"/>
      <c r="QJN74" s="361"/>
      <c r="QJO74" s="361"/>
      <c r="QJP74" s="361"/>
      <c r="QJQ74" s="361"/>
      <c r="QJR74" s="361"/>
      <c r="QJS74" s="361"/>
      <c r="QJT74" s="361"/>
      <c r="QJU74" s="361"/>
      <c r="QJV74" s="361"/>
      <c r="QJW74" s="361"/>
      <c r="QJX74" s="361"/>
      <c r="QJY74" s="361"/>
      <c r="QJZ74" s="361"/>
      <c r="QKA74" s="361"/>
      <c r="QKB74" s="361"/>
      <c r="QKC74" s="361"/>
      <c r="QKD74" s="361"/>
      <c r="QKE74" s="361"/>
      <c r="QKF74" s="361"/>
      <c r="QKG74" s="361"/>
      <c r="QKH74" s="361"/>
      <c r="QKI74" s="361"/>
      <c r="QKJ74" s="361"/>
      <c r="QKK74" s="361"/>
      <c r="QKL74" s="361"/>
      <c r="QKM74" s="361"/>
      <c r="QKN74" s="361"/>
      <c r="QKO74" s="361"/>
      <c r="QKP74" s="361"/>
      <c r="QKQ74" s="361"/>
      <c r="QKR74" s="361"/>
      <c r="QKS74" s="361"/>
      <c r="QKT74" s="361"/>
      <c r="QKU74" s="361"/>
      <c r="QKV74" s="361"/>
      <c r="QKW74" s="361"/>
      <c r="QKX74" s="361"/>
      <c r="QKY74" s="361"/>
      <c r="QKZ74" s="361"/>
      <c r="QLA74" s="361"/>
      <c r="QLB74" s="361"/>
      <c r="QLC74" s="361"/>
      <c r="QLD74" s="361"/>
      <c r="QLE74" s="361"/>
      <c r="QLF74" s="361"/>
      <c r="QLG74" s="361"/>
      <c r="QLH74" s="361"/>
      <c r="QLI74" s="361"/>
      <c r="QLJ74" s="361"/>
      <c r="QLK74" s="361"/>
      <c r="QLL74" s="361"/>
      <c r="QLM74" s="361"/>
      <c r="QLN74" s="361"/>
      <c r="QLO74" s="361"/>
      <c r="QLP74" s="361"/>
      <c r="QLQ74" s="361"/>
      <c r="QLR74" s="361"/>
      <c r="QLS74" s="361"/>
      <c r="QLT74" s="361"/>
      <c r="QLU74" s="361"/>
      <c r="QLV74" s="361"/>
      <c r="QLW74" s="361"/>
      <c r="QLX74" s="361"/>
      <c r="QLY74" s="361"/>
      <c r="QLZ74" s="361"/>
      <c r="QMA74" s="361"/>
      <c r="QMB74" s="361"/>
      <c r="QMC74" s="361"/>
      <c r="QMD74" s="361"/>
      <c r="QME74" s="361"/>
      <c r="QMF74" s="361"/>
      <c r="QMG74" s="361"/>
      <c r="QMH74" s="361"/>
      <c r="QMI74" s="361"/>
      <c r="QMJ74" s="361"/>
      <c r="QMK74" s="361"/>
      <c r="QML74" s="361"/>
      <c r="QMM74" s="361"/>
      <c r="QMN74" s="361"/>
      <c r="QMO74" s="361"/>
      <c r="QMP74" s="361"/>
      <c r="QMQ74" s="361"/>
      <c r="QMR74" s="361"/>
      <c r="QMS74" s="361"/>
      <c r="QMT74" s="361"/>
      <c r="QMU74" s="361"/>
      <c r="QMV74" s="361"/>
      <c r="QMW74" s="361"/>
      <c r="QMX74" s="361"/>
      <c r="QMY74" s="361"/>
      <c r="QMZ74" s="361"/>
      <c r="QNA74" s="361"/>
      <c r="QNB74" s="361"/>
      <c r="QNC74" s="361"/>
      <c r="QND74" s="361"/>
      <c r="QNE74" s="361"/>
      <c r="QNF74" s="361"/>
      <c r="QNG74" s="361"/>
      <c r="QNH74" s="361"/>
      <c r="QNI74" s="361"/>
      <c r="QNJ74" s="361"/>
      <c r="QNK74" s="361"/>
      <c r="QNL74" s="361"/>
      <c r="QNM74" s="361"/>
      <c r="QNN74" s="361"/>
      <c r="QNO74" s="361"/>
      <c r="QNP74" s="361"/>
      <c r="QNQ74" s="361"/>
      <c r="QNR74" s="361"/>
      <c r="QNS74" s="361"/>
      <c r="QNT74" s="361"/>
      <c r="QNU74" s="361"/>
      <c r="QNV74" s="361"/>
      <c r="QNW74" s="361"/>
      <c r="QNX74" s="361"/>
      <c r="QNY74" s="361"/>
      <c r="QNZ74" s="361"/>
      <c r="QOA74" s="361"/>
      <c r="QOB74" s="361"/>
      <c r="QOC74" s="361"/>
      <c r="QOD74" s="361"/>
      <c r="QOE74" s="361"/>
      <c r="QOF74" s="361"/>
      <c r="QOG74" s="361"/>
      <c r="QOH74" s="361"/>
      <c r="QOI74" s="361"/>
      <c r="QOJ74" s="361"/>
      <c r="QOK74" s="361"/>
      <c r="QOL74" s="361"/>
      <c r="QOM74" s="361"/>
      <c r="QON74" s="361"/>
      <c r="QOO74" s="361"/>
      <c r="QOP74" s="361"/>
      <c r="QOQ74" s="361"/>
      <c r="QOR74" s="361"/>
      <c r="QOS74" s="361"/>
      <c r="QOT74" s="361"/>
      <c r="QOU74" s="361"/>
      <c r="QOV74" s="361"/>
      <c r="QOW74" s="361"/>
      <c r="QOX74" s="361"/>
      <c r="QOY74" s="361"/>
      <c r="QOZ74" s="361"/>
      <c r="QPA74" s="361"/>
      <c r="QPB74" s="361"/>
      <c r="QPC74" s="361"/>
      <c r="QPD74" s="361"/>
      <c r="QPE74" s="361"/>
      <c r="QPF74" s="361"/>
      <c r="QPG74" s="361"/>
      <c r="QPH74" s="361"/>
      <c r="QPI74" s="361"/>
      <c r="QPJ74" s="361"/>
      <c r="QPK74" s="361"/>
      <c r="QPL74" s="361"/>
      <c r="QPM74" s="361"/>
      <c r="QPN74" s="361"/>
      <c r="QPO74" s="361"/>
      <c r="QPP74" s="361"/>
      <c r="QPQ74" s="361"/>
      <c r="QPR74" s="361"/>
      <c r="QPS74" s="361"/>
      <c r="QPT74" s="361"/>
      <c r="QPU74" s="361"/>
      <c r="QPV74" s="361"/>
      <c r="QPW74" s="361"/>
      <c r="QPX74" s="361"/>
      <c r="QPY74" s="361"/>
      <c r="QPZ74" s="361"/>
      <c r="QQA74" s="361"/>
      <c r="QQB74" s="361"/>
      <c r="QQC74" s="361"/>
      <c r="QQD74" s="361"/>
      <c r="QQE74" s="361"/>
      <c r="QQF74" s="361"/>
      <c r="QQG74" s="361"/>
      <c r="QQH74" s="361"/>
      <c r="QQI74" s="361"/>
      <c r="QQJ74" s="361"/>
      <c r="QQK74" s="361"/>
      <c r="QQL74" s="361"/>
      <c r="QQM74" s="361"/>
      <c r="QQN74" s="361"/>
      <c r="QQO74" s="361"/>
      <c r="QQP74" s="361"/>
      <c r="QQQ74" s="361"/>
      <c r="QQR74" s="361"/>
      <c r="QQS74" s="361"/>
      <c r="QQT74" s="361"/>
      <c r="QQU74" s="361"/>
      <c r="QQV74" s="361"/>
      <c r="QQW74" s="361"/>
      <c r="QQX74" s="361"/>
      <c r="QQY74" s="361"/>
      <c r="QQZ74" s="361"/>
      <c r="QRA74" s="361"/>
      <c r="QRB74" s="361"/>
      <c r="QRC74" s="361"/>
      <c r="QRD74" s="361"/>
      <c r="QRE74" s="361"/>
      <c r="QRF74" s="361"/>
      <c r="QRG74" s="361"/>
      <c r="QRH74" s="361"/>
      <c r="QRI74" s="361"/>
      <c r="QRJ74" s="361"/>
      <c r="QRK74" s="361"/>
      <c r="QRL74" s="361"/>
      <c r="QRM74" s="361"/>
      <c r="QRN74" s="361"/>
      <c r="QRO74" s="361"/>
      <c r="QRP74" s="361"/>
      <c r="QRQ74" s="361"/>
      <c r="QRR74" s="361"/>
      <c r="QRS74" s="361"/>
      <c r="QRT74" s="361"/>
      <c r="QRU74" s="361"/>
      <c r="QRV74" s="361"/>
      <c r="QRW74" s="361"/>
      <c r="QRX74" s="361"/>
      <c r="QRY74" s="361"/>
      <c r="QRZ74" s="361"/>
      <c r="QSA74" s="361"/>
      <c r="QSB74" s="361"/>
      <c r="QSC74" s="361"/>
      <c r="QSD74" s="361"/>
      <c r="QSE74" s="361"/>
      <c r="QSF74" s="361"/>
      <c r="QSG74" s="361"/>
      <c r="QSH74" s="361"/>
      <c r="QSI74" s="361"/>
      <c r="QSJ74" s="361"/>
      <c r="QSK74" s="361"/>
      <c r="QSL74" s="361"/>
      <c r="QSM74" s="361"/>
      <c r="QSN74" s="361"/>
      <c r="QSO74" s="361"/>
      <c r="QSP74" s="361"/>
      <c r="QSQ74" s="361"/>
      <c r="QSR74" s="361"/>
      <c r="QSS74" s="361"/>
      <c r="QST74" s="361"/>
      <c r="QSU74" s="361"/>
      <c r="QSV74" s="361"/>
      <c r="QSW74" s="361"/>
      <c r="QSX74" s="361"/>
      <c r="QSY74" s="361"/>
      <c r="QSZ74" s="361"/>
      <c r="QTA74" s="361"/>
      <c r="QTB74" s="361"/>
      <c r="QTC74" s="361"/>
      <c r="QTD74" s="361"/>
      <c r="QTE74" s="361"/>
      <c r="QTF74" s="361"/>
      <c r="QTG74" s="361"/>
      <c r="QTH74" s="361"/>
      <c r="QTI74" s="361"/>
      <c r="QTJ74" s="361"/>
      <c r="QTK74" s="361"/>
      <c r="QTL74" s="361"/>
      <c r="QTM74" s="361"/>
      <c r="QTN74" s="361"/>
      <c r="QTO74" s="361"/>
      <c r="QTP74" s="361"/>
      <c r="QTQ74" s="361"/>
      <c r="QTR74" s="361"/>
      <c r="QTS74" s="361"/>
      <c r="QTT74" s="361"/>
      <c r="QTU74" s="361"/>
      <c r="QTV74" s="361"/>
      <c r="QTW74" s="361"/>
      <c r="QTX74" s="361"/>
      <c r="QTY74" s="361"/>
      <c r="QTZ74" s="361"/>
      <c r="QUA74" s="361"/>
      <c r="QUB74" s="361"/>
      <c r="QUC74" s="361"/>
      <c r="QUD74" s="361"/>
      <c r="QUE74" s="361"/>
      <c r="QUF74" s="361"/>
      <c r="QUG74" s="361"/>
      <c r="QUH74" s="361"/>
      <c r="QUI74" s="361"/>
      <c r="QUJ74" s="361"/>
      <c r="QUK74" s="361"/>
      <c r="QUL74" s="361"/>
      <c r="QUM74" s="361"/>
      <c r="QUN74" s="361"/>
      <c r="QUO74" s="361"/>
      <c r="QUP74" s="361"/>
      <c r="QUQ74" s="361"/>
      <c r="QUR74" s="361"/>
      <c r="QUS74" s="361"/>
      <c r="QUT74" s="361"/>
      <c r="QUU74" s="361"/>
      <c r="QUV74" s="361"/>
      <c r="QUW74" s="361"/>
      <c r="QUX74" s="361"/>
      <c r="QUY74" s="361"/>
      <c r="QUZ74" s="361"/>
      <c r="QVA74" s="361"/>
      <c r="QVB74" s="361"/>
      <c r="QVC74" s="361"/>
      <c r="QVD74" s="361"/>
      <c r="QVE74" s="361"/>
      <c r="QVF74" s="361"/>
      <c r="QVG74" s="361"/>
      <c r="QVH74" s="361"/>
      <c r="QVI74" s="361"/>
      <c r="QVJ74" s="361"/>
      <c r="QVK74" s="361"/>
      <c r="QVL74" s="361"/>
      <c r="QVM74" s="361"/>
      <c r="QVN74" s="361"/>
      <c r="QVO74" s="361"/>
      <c r="QVP74" s="361"/>
      <c r="QVQ74" s="361"/>
      <c r="QVR74" s="361"/>
      <c r="QVS74" s="361"/>
      <c r="QVT74" s="361"/>
      <c r="QVU74" s="361"/>
      <c r="QVV74" s="361"/>
      <c r="QVW74" s="361"/>
      <c r="QVX74" s="361"/>
      <c r="QVY74" s="361"/>
      <c r="QVZ74" s="361"/>
      <c r="QWA74" s="361"/>
      <c r="QWB74" s="361"/>
      <c r="QWC74" s="361"/>
      <c r="QWD74" s="361"/>
      <c r="QWE74" s="361"/>
      <c r="QWF74" s="361"/>
      <c r="QWG74" s="361"/>
      <c r="QWH74" s="361"/>
      <c r="QWI74" s="361"/>
      <c r="QWJ74" s="361"/>
      <c r="QWK74" s="361"/>
      <c r="QWL74" s="361"/>
      <c r="QWM74" s="361"/>
      <c r="QWN74" s="361"/>
      <c r="QWO74" s="361"/>
      <c r="QWP74" s="361"/>
      <c r="QWQ74" s="361"/>
      <c r="QWR74" s="361"/>
      <c r="QWS74" s="361"/>
      <c r="QWT74" s="361"/>
      <c r="QWU74" s="361"/>
      <c r="QWV74" s="361"/>
      <c r="QWW74" s="361"/>
      <c r="QWX74" s="361"/>
      <c r="QWY74" s="361"/>
      <c r="QWZ74" s="361"/>
      <c r="QXA74" s="361"/>
      <c r="QXB74" s="361"/>
      <c r="QXC74" s="361"/>
      <c r="QXD74" s="361"/>
      <c r="QXE74" s="361"/>
      <c r="QXF74" s="361"/>
      <c r="QXG74" s="361"/>
      <c r="QXH74" s="361"/>
      <c r="QXI74" s="361"/>
      <c r="QXJ74" s="361"/>
      <c r="QXK74" s="361"/>
      <c r="QXL74" s="361"/>
      <c r="QXM74" s="361"/>
      <c r="QXN74" s="361"/>
      <c r="QXO74" s="361"/>
      <c r="QXP74" s="361"/>
      <c r="QXQ74" s="361"/>
      <c r="QXR74" s="361"/>
      <c r="QXS74" s="361"/>
      <c r="QXT74" s="361"/>
      <c r="QXU74" s="361"/>
      <c r="QXV74" s="361"/>
      <c r="QXW74" s="361"/>
      <c r="QXX74" s="361"/>
      <c r="QXY74" s="361"/>
      <c r="QXZ74" s="361"/>
      <c r="QYA74" s="361"/>
      <c r="QYB74" s="361"/>
      <c r="QYC74" s="361"/>
      <c r="QYD74" s="361"/>
      <c r="QYE74" s="361"/>
      <c r="QYF74" s="361"/>
      <c r="QYG74" s="361"/>
      <c r="QYH74" s="361"/>
      <c r="QYI74" s="361"/>
      <c r="QYJ74" s="361"/>
      <c r="QYK74" s="361"/>
      <c r="QYL74" s="361"/>
      <c r="QYM74" s="361"/>
      <c r="QYN74" s="361"/>
      <c r="QYO74" s="361"/>
      <c r="QYP74" s="361"/>
      <c r="QYQ74" s="361"/>
      <c r="QYR74" s="361"/>
      <c r="QYS74" s="361"/>
      <c r="QYT74" s="361"/>
      <c r="QYU74" s="361"/>
      <c r="QYV74" s="361"/>
      <c r="QYW74" s="361"/>
      <c r="QYX74" s="361"/>
      <c r="QYY74" s="361"/>
      <c r="QYZ74" s="361"/>
      <c r="QZA74" s="361"/>
      <c r="QZB74" s="361"/>
      <c r="QZC74" s="361"/>
      <c r="QZD74" s="361"/>
      <c r="QZE74" s="361"/>
      <c r="QZF74" s="361"/>
      <c r="QZG74" s="361"/>
      <c r="QZH74" s="361"/>
      <c r="QZI74" s="361"/>
      <c r="QZJ74" s="361"/>
      <c r="QZK74" s="361"/>
      <c r="QZL74" s="361"/>
      <c r="QZM74" s="361"/>
      <c r="QZN74" s="361"/>
      <c r="QZO74" s="361"/>
      <c r="QZP74" s="361"/>
      <c r="QZQ74" s="361"/>
      <c r="QZR74" s="361"/>
      <c r="QZS74" s="361"/>
      <c r="QZT74" s="361"/>
      <c r="QZU74" s="361"/>
      <c r="QZV74" s="361"/>
      <c r="QZW74" s="361"/>
      <c r="QZX74" s="361"/>
      <c r="QZY74" s="361"/>
      <c r="QZZ74" s="361"/>
      <c r="RAA74" s="361"/>
      <c r="RAB74" s="361"/>
      <c r="RAC74" s="361"/>
      <c r="RAD74" s="361"/>
      <c r="RAE74" s="361"/>
      <c r="RAF74" s="361"/>
      <c r="RAG74" s="361"/>
      <c r="RAH74" s="361"/>
      <c r="RAI74" s="361"/>
      <c r="RAJ74" s="361"/>
      <c r="RAK74" s="361"/>
      <c r="RAL74" s="361"/>
      <c r="RAM74" s="361"/>
      <c r="RAN74" s="361"/>
      <c r="RAO74" s="361"/>
      <c r="RAP74" s="361"/>
      <c r="RAQ74" s="361"/>
      <c r="RAR74" s="361"/>
      <c r="RAS74" s="361"/>
      <c r="RAT74" s="361"/>
      <c r="RAU74" s="361"/>
      <c r="RAV74" s="361"/>
      <c r="RAW74" s="361"/>
      <c r="RAX74" s="361"/>
      <c r="RAY74" s="361"/>
      <c r="RAZ74" s="361"/>
      <c r="RBA74" s="361"/>
      <c r="RBB74" s="361"/>
      <c r="RBC74" s="361"/>
      <c r="RBD74" s="361"/>
      <c r="RBE74" s="361"/>
      <c r="RBF74" s="361"/>
      <c r="RBG74" s="361"/>
      <c r="RBH74" s="361"/>
      <c r="RBI74" s="361"/>
      <c r="RBJ74" s="361"/>
      <c r="RBK74" s="361"/>
      <c r="RBL74" s="361"/>
      <c r="RBM74" s="361"/>
      <c r="RBN74" s="361"/>
      <c r="RBO74" s="361"/>
      <c r="RBP74" s="361"/>
      <c r="RBQ74" s="361"/>
      <c r="RBR74" s="361"/>
      <c r="RBS74" s="361"/>
      <c r="RBT74" s="361"/>
      <c r="RBU74" s="361"/>
      <c r="RBV74" s="361"/>
      <c r="RBW74" s="361"/>
      <c r="RBX74" s="361"/>
      <c r="RBY74" s="361"/>
      <c r="RBZ74" s="361"/>
      <c r="RCA74" s="361"/>
      <c r="RCB74" s="361"/>
      <c r="RCC74" s="361"/>
      <c r="RCD74" s="361"/>
      <c r="RCE74" s="361"/>
      <c r="RCF74" s="361"/>
      <c r="RCG74" s="361"/>
      <c r="RCH74" s="361"/>
      <c r="RCI74" s="361"/>
      <c r="RCJ74" s="361"/>
      <c r="RCK74" s="361"/>
      <c r="RCL74" s="361"/>
      <c r="RCM74" s="361"/>
      <c r="RCN74" s="361"/>
      <c r="RCO74" s="361"/>
      <c r="RCP74" s="361"/>
      <c r="RCQ74" s="361"/>
      <c r="RCR74" s="361"/>
      <c r="RCS74" s="361"/>
      <c r="RCT74" s="361"/>
      <c r="RCU74" s="361"/>
      <c r="RCV74" s="361"/>
      <c r="RCW74" s="361"/>
      <c r="RCX74" s="361"/>
      <c r="RCY74" s="361"/>
      <c r="RCZ74" s="361"/>
      <c r="RDA74" s="361"/>
      <c r="RDB74" s="361"/>
      <c r="RDC74" s="361"/>
      <c r="RDD74" s="361"/>
      <c r="RDE74" s="361"/>
      <c r="RDF74" s="361"/>
      <c r="RDG74" s="361"/>
      <c r="RDH74" s="361"/>
      <c r="RDI74" s="361"/>
      <c r="RDJ74" s="361"/>
      <c r="RDK74" s="361"/>
      <c r="RDL74" s="361"/>
      <c r="RDM74" s="361"/>
      <c r="RDN74" s="361"/>
      <c r="RDO74" s="361"/>
      <c r="RDP74" s="361"/>
      <c r="RDQ74" s="361"/>
      <c r="RDR74" s="361"/>
      <c r="RDS74" s="361"/>
      <c r="RDT74" s="361"/>
      <c r="RDU74" s="361"/>
      <c r="RDV74" s="361"/>
      <c r="RDW74" s="361"/>
      <c r="RDX74" s="361"/>
      <c r="RDY74" s="361"/>
      <c r="RDZ74" s="361"/>
      <c r="REA74" s="361"/>
      <c r="REB74" s="361"/>
      <c r="REC74" s="361"/>
      <c r="RED74" s="361"/>
      <c r="REE74" s="361"/>
      <c r="REF74" s="361"/>
      <c r="REG74" s="361"/>
      <c r="REH74" s="361"/>
      <c r="REI74" s="361"/>
      <c r="REJ74" s="361"/>
      <c r="REK74" s="361"/>
      <c r="REL74" s="361"/>
      <c r="REM74" s="361"/>
      <c r="REN74" s="361"/>
      <c r="REO74" s="361"/>
      <c r="REP74" s="361"/>
      <c r="REQ74" s="361"/>
      <c r="RER74" s="361"/>
      <c r="RES74" s="361"/>
      <c r="RET74" s="361"/>
      <c r="REU74" s="361"/>
      <c r="REV74" s="361"/>
      <c r="REW74" s="361"/>
      <c r="REX74" s="361"/>
      <c r="REY74" s="361"/>
      <c r="REZ74" s="361"/>
      <c r="RFA74" s="361"/>
      <c r="RFB74" s="361"/>
      <c r="RFC74" s="361"/>
      <c r="RFD74" s="361"/>
      <c r="RFE74" s="361"/>
      <c r="RFF74" s="361"/>
      <c r="RFG74" s="361"/>
      <c r="RFH74" s="361"/>
      <c r="RFI74" s="361"/>
      <c r="RFJ74" s="361"/>
      <c r="RFK74" s="361"/>
      <c r="RFL74" s="361"/>
      <c r="RFM74" s="361"/>
      <c r="RFN74" s="361"/>
      <c r="RFO74" s="361"/>
      <c r="RFP74" s="361"/>
      <c r="RFQ74" s="361"/>
      <c r="RFR74" s="361"/>
      <c r="RFS74" s="361"/>
      <c r="RFT74" s="361"/>
      <c r="RFU74" s="361"/>
      <c r="RFV74" s="361"/>
      <c r="RFW74" s="361"/>
      <c r="RFX74" s="361"/>
      <c r="RFY74" s="361"/>
      <c r="RFZ74" s="361"/>
      <c r="RGA74" s="361"/>
      <c r="RGB74" s="361"/>
      <c r="RGC74" s="361"/>
      <c r="RGD74" s="361"/>
      <c r="RGE74" s="361"/>
      <c r="RGF74" s="361"/>
      <c r="RGG74" s="361"/>
      <c r="RGH74" s="361"/>
      <c r="RGI74" s="361"/>
      <c r="RGJ74" s="361"/>
      <c r="RGK74" s="361"/>
      <c r="RGL74" s="361"/>
      <c r="RGM74" s="361"/>
      <c r="RGN74" s="361"/>
      <c r="RGO74" s="361"/>
      <c r="RGP74" s="361"/>
      <c r="RGQ74" s="361"/>
      <c r="RGR74" s="361"/>
      <c r="RGS74" s="361"/>
      <c r="RGT74" s="361"/>
      <c r="RGU74" s="361"/>
      <c r="RGV74" s="361"/>
      <c r="RGW74" s="361"/>
      <c r="RGX74" s="361"/>
      <c r="RGY74" s="361"/>
      <c r="RGZ74" s="361"/>
      <c r="RHA74" s="361"/>
      <c r="RHB74" s="361"/>
      <c r="RHC74" s="361"/>
      <c r="RHD74" s="361"/>
      <c r="RHE74" s="361"/>
      <c r="RHF74" s="361"/>
      <c r="RHG74" s="361"/>
      <c r="RHH74" s="361"/>
      <c r="RHI74" s="361"/>
      <c r="RHJ74" s="361"/>
      <c r="RHK74" s="361"/>
      <c r="RHL74" s="361"/>
      <c r="RHM74" s="361"/>
      <c r="RHN74" s="361"/>
      <c r="RHO74" s="361"/>
      <c r="RHP74" s="361"/>
      <c r="RHQ74" s="361"/>
      <c r="RHR74" s="361"/>
      <c r="RHS74" s="361"/>
      <c r="RHT74" s="361"/>
      <c r="RHU74" s="361"/>
      <c r="RHV74" s="361"/>
      <c r="RHW74" s="361"/>
      <c r="RHX74" s="361"/>
      <c r="RHY74" s="361"/>
      <c r="RHZ74" s="361"/>
      <c r="RIA74" s="361"/>
      <c r="RIB74" s="361"/>
      <c r="RIC74" s="361"/>
      <c r="RID74" s="361"/>
      <c r="RIE74" s="361"/>
      <c r="RIF74" s="361"/>
      <c r="RIG74" s="361"/>
      <c r="RIH74" s="361"/>
      <c r="RII74" s="361"/>
      <c r="RIJ74" s="361"/>
      <c r="RIK74" s="361"/>
      <c r="RIL74" s="361"/>
      <c r="RIM74" s="361"/>
      <c r="RIN74" s="361"/>
      <c r="RIO74" s="361"/>
      <c r="RIP74" s="361"/>
      <c r="RIQ74" s="361"/>
      <c r="RIR74" s="361"/>
      <c r="RIS74" s="361"/>
      <c r="RIT74" s="361"/>
      <c r="RIU74" s="361"/>
      <c r="RIV74" s="361"/>
      <c r="RIW74" s="361"/>
      <c r="RIX74" s="361"/>
      <c r="RIY74" s="361"/>
      <c r="RIZ74" s="361"/>
      <c r="RJA74" s="361"/>
      <c r="RJB74" s="361"/>
      <c r="RJC74" s="361"/>
      <c r="RJD74" s="361"/>
      <c r="RJE74" s="361"/>
      <c r="RJF74" s="361"/>
      <c r="RJG74" s="361"/>
      <c r="RJH74" s="361"/>
      <c r="RJI74" s="361"/>
      <c r="RJJ74" s="361"/>
      <c r="RJK74" s="361"/>
      <c r="RJL74" s="361"/>
      <c r="RJM74" s="361"/>
      <c r="RJN74" s="361"/>
      <c r="RJO74" s="361"/>
      <c r="RJP74" s="361"/>
      <c r="RJQ74" s="361"/>
      <c r="RJR74" s="361"/>
      <c r="RJS74" s="361"/>
      <c r="RJT74" s="361"/>
      <c r="RJU74" s="361"/>
      <c r="RJV74" s="361"/>
      <c r="RJW74" s="361"/>
      <c r="RJX74" s="361"/>
      <c r="RJY74" s="361"/>
      <c r="RJZ74" s="361"/>
      <c r="RKA74" s="361"/>
      <c r="RKB74" s="361"/>
      <c r="RKC74" s="361"/>
      <c r="RKD74" s="361"/>
      <c r="RKE74" s="361"/>
      <c r="RKF74" s="361"/>
      <c r="RKG74" s="361"/>
      <c r="RKH74" s="361"/>
      <c r="RKI74" s="361"/>
      <c r="RKJ74" s="361"/>
      <c r="RKK74" s="361"/>
      <c r="RKL74" s="361"/>
      <c r="RKM74" s="361"/>
      <c r="RKN74" s="361"/>
      <c r="RKO74" s="361"/>
      <c r="RKP74" s="361"/>
      <c r="RKQ74" s="361"/>
      <c r="RKR74" s="361"/>
      <c r="RKS74" s="361"/>
      <c r="RKT74" s="361"/>
      <c r="RKU74" s="361"/>
      <c r="RKV74" s="361"/>
      <c r="RKW74" s="361"/>
      <c r="RKX74" s="361"/>
      <c r="RKY74" s="361"/>
      <c r="RKZ74" s="361"/>
      <c r="RLA74" s="361"/>
      <c r="RLB74" s="361"/>
      <c r="RLC74" s="361"/>
      <c r="RLD74" s="361"/>
      <c r="RLE74" s="361"/>
      <c r="RLF74" s="361"/>
      <c r="RLG74" s="361"/>
      <c r="RLH74" s="361"/>
      <c r="RLI74" s="361"/>
      <c r="RLJ74" s="361"/>
      <c r="RLK74" s="361"/>
      <c r="RLL74" s="361"/>
      <c r="RLM74" s="361"/>
      <c r="RLN74" s="361"/>
      <c r="RLO74" s="361"/>
      <c r="RLP74" s="361"/>
      <c r="RLQ74" s="361"/>
      <c r="RLR74" s="361"/>
      <c r="RLS74" s="361"/>
      <c r="RLT74" s="361"/>
      <c r="RLU74" s="361"/>
      <c r="RLV74" s="361"/>
      <c r="RLW74" s="361"/>
      <c r="RLX74" s="361"/>
      <c r="RLY74" s="361"/>
      <c r="RLZ74" s="361"/>
      <c r="RMA74" s="361"/>
      <c r="RMB74" s="361"/>
      <c r="RMC74" s="361"/>
      <c r="RMD74" s="361"/>
      <c r="RME74" s="361"/>
      <c r="RMF74" s="361"/>
      <c r="RMG74" s="361"/>
      <c r="RMH74" s="361"/>
      <c r="RMI74" s="361"/>
      <c r="RMJ74" s="361"/>
      <c r="RMK74" s="361"/>
      <c r="RML74" s="361"/>
      <c r="RMM74" s="361"/>
      <c r="RMN74" s="361"/>
      <c r="RMO74" s="361"/>
      <c r="RMP74" s="361"/>
      <c r="RMQ74" s="361"/>
      <c r="RMR74" s="361"/>
      <c r="RMS74" s="361"/>
      <c r="RMT74" s="361"/>
      <c r="RMU74" s="361"/>
      <c r="RMV74" s="361"/>
      <c r="RMW74" s="361"/>
      <c r="RMX74" s="361"/>
      <c r="RMY74" s="361"/>
      <c r="RMZ74" s="361"/>
      <c r="RNA74" s="361"/>
      <c r="RNB74" s="361"/>
      <c r="RNC74" s="361"/>
      <c r="RND74" s="361"/>
      <c r="RNE74" s="361"/>
      <c r="RNF74" s="361"/>
      <c r="RNG74" s="361"/>
      <c r="RNH74" s="361"/>
      <c r="RNI74" s="361"/>
      <c r="RNJ74" s="361"/>
      <c r="RNK74" s="361"/>
      <c r="RNL74" s="361"/>
      <c r="RNM74" s="361"/>
      <c r="RNN74" s="361"/>
      <c r="RNO74" s="361"/>
      <c r="RNP74" s="361"/>
      <c r="RNQ74" s="361"/>
      <c r="RNR74" s="361"/>
      <c r="RNS74" s="361"/>
      <c r="RNT74" s="361"/>
      <c r="RNU74" s="361"/>
      <c r="RNV74" s="361"/>
      <c r="RNW74" s="361"/>
      <c r="RNX74" s="361"/>
      <c r="RNY74" s="361"/>
      <c r="RNZ74" s="361"/>
      <c r="ROA74" s="361"/>
      <c r="ROB74" s="361"/>
      <c r="ROC74" s="361"/>
      <c r="ROD74" s="361"/>
      <c r="ROE74" s="361"/>
      <c r="ROF74" s="361"/>
      <c r="ROG74" s="361"/>
      <c r="ROH74" s="361"/>
      <c r="ROI74" s="361"/>
      <c r="ROJ74" s="361"/>
      <c r="ROK74" s="361"/>
      <c r="ROL74" s="361"/>
      <c r="ROM74" s="361"/>
      <c r="RON74" s="361"/>
      <c r="ROO74" s="361"/>
      <c r="ROP74" s="361"/>
      <c r="ROQ74" s="361"/>
      <c r="ROR74" s="361"/>
      <c r="ROS74" s="361"/>
      <c r="ROT74" s="361"/>
      <c r="ROU74" s="361"/>
      <c r="ROV74" s="361"/>
      <c r="ROW74" s="361"/>
      <c r="ROX74" s="361"/>
      <c r="ROY74" s="361"/>
      <c r="ROZ74" s="361"/>
      <c r="RPA74" s="361"/>
      <c r="RPB74" s="361"/>
      <c r="RPC74" s="361"/>
      <c r="RPD74" s="361"/>
      <c r="RPE74" s="361"/>
      <c r="RPF74" s="361"/>
      <c r="RPG74" s="361"/>
      <c r="RPH74" s="361"/>
      <c r="RPI74" s="361"/>
      <c r="RPJ74" s="361"/>
      <c r="RPK74" s="361"/>
      <c r="RPL74" s="361"/>
      <c r="RPM74" s="361"/>
      <c r="RPN74" s="361"/>
      <c r="RPO74" s="361"/>
      <c r="RPP74" s="361"/>
      <c r="RPQ74" s="361"/>
      <c r="RPR74" s="361"/>
      <c r="RPS74" s="361"/>
      <c r="RPT74" s="361"/>
      <c r="RPU74" s="361"/>
      <c r="RPV74" s="361"/>
      <c r="RPW74" s="361"/>
      <c r="RPX74" s="361"/>
      <c r="RPY74" s="361"/>
      <c r="RPZ74" s="361"/>
      <c r="RQA74" s="361"/>
      <c r="RQB74" s="361"/>
      <c r="RQC74" s="361"/>
      <c r="RQD74" s="361"/>
      <c r="RQE74" s="361"/>
      <c r="RQF74" s="361"/>
      <c r="RQG74" s="361"/>
      <c r="RQH74" s="361"/>
      <c r="RQI74" s="361"/>
      <c r="RQJ74" s="361"/>
      <c r="RQK74" s="361"/>
      <c r="RQL74" s="361"/>
      <c r="RQM74" s="361"/>
      <c r="RQN74" s="361"/>
      <c r="RQO74" s="361"/>
      <c r="RQP74" s="361"/>
      <c r="RQQ74" s="361"/>
      <c r="RQR74" s="361"/>
      <c r="RQS74" s="361"/>
      <c r="RQT74" s="361"/>
      <c r="RQU74" s="361"/>
      <c r="RQV74" s="361"/>
      <c r="RQW74" s="361"/>
      <c r="RQX74" s="361"/>
      <c r="RQY74" s="361"/>
      <c r="RQZ74" s="361"/>
      <c r="RRA74" s="361"/>
      <c r="RRB74" s="361"/>
      <c r="RRC74" s="361"/>
      <c r="RRD74" s="361"/>
      <c r="RRE74" s="361"/>
      <c r="RRF74" s="361"/>
      <c r="RRG74" s="361"/>
      <c r="RRH74" s="361"/>
      <c r="RRI74" s="361"/>
      <c r="RRJ74" s="361"/>
      <c r="RRK74" s="361"/>
      <c r="RRL74" s="361"/>
      <c r="RRM74" s="361"/>
      <c r="RRN74" s="361"/>
      <c r="RRO74" s="361"/>
      <c r="RRP74" s="361"/>
      <c r="RRQ74" s="361"/>
      <c r="RRR74" s="361"/>
      <c r="RRS74" s="361"/>
      <c r="RRT74" s="361"/>
      <c r="RRU74" s="361"/>
      <c r="RRV74" s="361"/>
      <c r="RRW74" s="361"/>
      <c r="RRX74" s="361"/>
      <c r="RRY74" s="361"/>
      <c r="RRZ74" s="361"/>
      <c r="RSA74" s="361"/>
      <c r="RSB74" s="361"/>
      <c r="RSC74" s="361"/>
      <c r="RSD74" s="361"/>
      <c r="RSE74" s="361"/>
      <c r="RSF74" s="361"/>
      <c r="RSG74" s="361"/>
      <c r="RSH74" s="361"/>
      <c r="RSI74" s="361"/>
      <c r="RSJ74" s="361"/>
      <c r="RSK74" s="361"/>
      <c r="RSL74" s="361"/>
      <c r="RSM74" s="361"/>
      <c r="RSN74" s="361"/>
      <c r="RSO74" s="361"/>
      <c r="RSP74" s="361"/>
      <c r="RSQ74" s="361"/>
      <c r="RSR74" s="361"/>
      <c r="RSS74" s="361"/>
      <c r="RST74" s="361"/>
      <c r="RSU74" s="361"/>
      <c r="RSV74" s="361"/>
      <c r="RSW74" s="361"/>
      <c r="RSX74" s="361"/>
      <c r="RSY74" s="361"/>
      <c r="RSZ74" s="361"/>
      <c r="RTA74" s="361"/>
      <c r="RTB74" s="361"/>
      <c r="RTC74" s="361"/>
      <c r="RTD74" s="361"/>
      <c r="RTE74" s="361"/>
      <c r="RTF74" s="361"/>
      <c r="RTG74" s="361"/>
      <c r="RTH74" s="361"/>
      <c r="RTI74" s="361"/>
      <c r="RTJ74" s="361"/>
      <c r="RTK74" s="361"/>
      <c r="RTL74" s="361"/>
      <c r="RTM74" s="361"/>
      <c r="RTN74" s="361"/>
      <c r="RTO74" s="361"/>
      <c r="RTP74" s="361"/>
      <c r="RTQ74" s="361"/>
      <c r="RTR74" s="361"/>
      <c r="RTS74" s="361"/>
      <c r="RTT74" s="361"/>
      <c r="RTU74" s="361"/>
      <c r="RTV74" s="361"/>
      <c r="RTW74" s="361"/>
      <c r="RTX74" s="361"/>
      <c r="RTY74" s="361"/>
      <c r="RTZ74" s="361"/>
      <c r="RUA74" s="361"/>
      <c r="RUB74" s="361"/>
      <c r="RUC74" s="361"/>
      <c r="RUD74" s="361"/>
      <c r="RUE74" s="361"/>
      <c r="RUF74" s="361"/>
      <c r="RUG74" s="361"/>
      <c r="RUH74" s="361"/>
      <c r="RUI74" s="361"/>
      <c r="RUJ74" s="361"/>
      <c r="RUK74" s="361"/>
      <c r="RUL74" s="361"/>
      <c r="RUM74" s="361"/>
      <c r="RUN74" s="361"/>
      <c r="RUO74" s="361"/>
      <c r="RUP74" s="361"/>
      <c r="RUQ74" s="361"/>
      <c r="RUR74" s="361"/>
      <c r="RUS74" s="361"/>
      <c r="RUT74" s="361"/>
      <c r="RUU74" s="361"/>
      <c r="RUV74" s="361"/>
      <c r="RUW74" s="361"/>
      <c r="RUX74" s="361"/>
      <c r="RUY74" s="361"/>
      <c r="RUZ74" s="361"/>
      <c r="RVA74" s="361"/>
      <c r="RVB74" s="361"/>
      <c r="RVC74" s="361"/>
      <c r="RVD74" s="361"/>
      <c r="RVE74" s="361"/>
      <c r="RVF74" s="361"/>
      <c r="RVG74" s="361"/>
      <c r="RVH74" s="361"/>
      <c r="RVI74" s="361"/>
      <c r="RVJ74" s="361"/>
      <c r="RVK74" s="361"/>
      <c r="RVL74" s="361"/>
      <c r="RVM74" s="361"/>
      <c r="RVN74" s="361"/>
      <c r="RVO74" s="361"/>
      <c r="RVP74" s="361"/>
      <c r="RVQ74" s="361"/>
      <c r="RVR74" s="361"/>
      <c r="RVS74" s="361"/>
      <c r="RVT74" s="361"/>
      <c r="RVU74" s="361"/>
      <c r="RVV74" s="361"/>
      <c r="RVW74" s="361"/>
      <c r="RVX74" s="361"/>
      <c r="RVY74" s="361"/>
      <c r="RVZ74" s="361"/>
      <c r="RWA74" s="361"/>
      <c r="RWB74" s="361"/>
      <c r="RWC74" s="361"/>
      <c r="RWD74" s="361"/>
      <c r="RWE74" s="361"/>
      <c r="RWF74" s="361"/>
      <c r="RWG74" s="361"/>
      <c r="RWH74" s="361"/>
      <c r="RWI74" s="361"/>
      <c r="RWJ74" s="361"/>
      <c r="RWK74" s="361"/>
      <c r="RWL74" s="361"/>
      <c r="RWM74" s="361"/>
      <c r="RWN74" s="361"/>
      <c r="RWO74" s="361"/>
      <c r="RWP74" s="361"/>
      <c r="RWQ74" s="361"/>
      <c r="RWR74" s="361"/>
      <c r="RWS74" s="361"/>
      <c r="RWT74" s="361"/>
      <c r="RWU74" s="361"/>
      <c r="RWV74" s="361"/>
      <c r="RWW74" s="361"/>
      <c r="RWX74" s="361"/>
      <c r="RWY74" s="361"/>
      <c r="RWZ74" s="361"/>
      <c r="RXA74" s="361"/>
      <c r="RXB74" s="361"/>
      <c r="RXC74" s="361"/>
      <c r="RXD74" s="361"/>
      <c r="RXE74" s="361"/>
      <c r="RXF74" s="361"/>
      <c r="RXG74" s="361"/>
      <c r="RXH74" s="361"/>
      <c r="RXI74" s="361"/>
      <c r="RXJ74" s="361"/>
      <c r="RXK74" s="361"/>
      <c r="RXL74" s="361"/>
      <c r="RXM74" s="361"/>
      <c r="RXN74" s="361"/>
      <c r="RXO74" s="361"/>
      <c r="RXP74" s="361"/>
      <c r="RXQ74" s="361"/>
      <c r="RXR74" s="361"/>
      <c r="RXS74" s="361"/>
      <c r="RXT74" s="361"/>
      <c r="RXU74" s="361"/>
      <c r="RXV74" s="361"/>
      <c r="RXW74" s="361"/>
      <c r="RXX74" s="361"/>
      <c r="RXY74" s="361"/>
      <c r="RXZ74" s="361"/>
      <c r="RYA74" s="361"/>
      <c r="RYB74" s="361"/>
      <c r="RYC74" s="361"/>
      <c r="RYD74" s="361"/>
      <c r="RYE74" s="361"/>
      <c r="RYF74" s="361"/>
      <c r="RYG74" s="361"/>
      <c r="RYH74" s="361"/>
      <c r="RYI74" s="361"/>
      <c r="RYJ74" s="361"/>
      <c r="RYK74" s="361"/>
      <c r="RYL74" s="361"/>
      <c r="RYM74" s="361"/>
      <c r="RYN74" s="361"/>
      <c r="RYO74" s="361"/>
      <c r="RYP74" s="361"/>
      <c r="RYQ74" s="361"/>
      <c r="RYR74" s="361"/>
      <c r="RYS74" s="361"/>
      <c r="RYT74" s="361"/>
      <c r="RYU74" s="361"/>
      <c r="RYV74" s="361"/>
      <c r="RYW74" s="361"/>
      <c r="RYX74" s="361"/>
      <c r="RYY74" s="361"/>
      <c r="RYZ74" s="361"/>
      <c r="RZA74" s="361"/>
      <c r="RZB74" s="361"/>
      <c r="RZC74" s="361"/>
      <c r="RZD74" s="361"/>
      <c r="RZE74" s="361"/>
      <c r="RZF74" s="361"/>
      <c r="RZG74" s="361"/>
      <c r="RZH74" s="361"/>
      <c r="RZI74" s="361"/>
      <c r="RZJ74" s="361"/>
      <c r="RZK74" s="361"/>
      <c r="RZL74" s="361"/>
      <c r="RZM74" s="361"/>
      <c r="RZN74" s="361"/>
      <c r="RZO74" s="361"/>
      <c r="RZP74" s="361"/>
      <c r="RZQ74" s="361"/>
      <c r="RZR74" s="361"/>
      <c r="RZS74" s="361"/>
      <c r="RZT74" s="361"/>
      <c r="RZU74" s="361"/>
      <c r="RZV74" s="361"/>
      <c r="RZW74" s="361"/>
      <c r="RZX74" s="361"/>
      <c r="RZY74" s="361"/>
      <c r="RZZ74" s="361"/>
      <c r="SAA74" s="361"/>
      <c r="SAB74" s="361"/>
      <c r="SAC74" s="361"/>
      <c r="SAD74" s="361"/>
      <c r="SAE74" s="361"/>
      <c r="SAF74" s="361"/>
      <c r="SAG74" s="361"/>
      <c r="SAH74" s="361"/>
      <c r="SAI74" s="361"/>
      <c r="SAJ74" s="361"/>
      <c r="SAK74" s="361"/>
      <c r="SAL74" s="361"/>
      <c r="SAM74" s="361"/>
      <c r="SAN74" s="361"/>
      <c r="SAO74" s="361"/>
      <c r="SAP74" s="361"/>
      <c r="SAQ74" s="361"/>
      <c r="SAR74" s="361"/>
      <c r="SAS74" s="361"/>
      <c r="SAT74" s="361"/>
      <c r="SAU74" s="361"/>
      <c r="SAV74" s="361"/>
      <c r="SAW74" s="361"/>
      <c r="SAX74" s="361"/>
      <c r="SAY74" s="361"/>
      <c r="SAZ74" s="361"/>
      <c r="SBA74" s="361"/>
      <c r="SBB74" s="361"/>
      <c r="SBC74" s="361"/>
      <c r="SBD74" s="361"/>
      <c r="SBE74" s="361"/>
      <c r="SBF74" s="361"/>
      <c r="SBG74" s="361"/>
      <c r="SBH74" s="361"/>
      <c r="SBI74" s="361"/>
      <c r="SBJ74" s="361"/>
      <c r="SBK74" s="361"/>
      <c r="SBL74" s="361"/>
      <c r="SBM74" s="361"/>
      <c r="SBN74" s="361"/>
      <c r="SBO74" s="361"/>
      <c r="SBP74" s="361"/>
      <c r="SBQ74" s="361"/>
      <c r="SBR74" s="361"/>
      <c r="SBS74" s="361"/>
      <c r="SBT74" s="361"/>
      <c r="SBU74" s="361"/>
      <c r="SBV74" s="361"/>
      <c r="SBW74" s="361"/>
      <c r="SBX74" s="361"/>
      <c r="SBY74" s="361"/>
      <c r="SBZ74" s="361"/>
      <c r="SCA74" s="361"/>
      <c r="SCB74" s="361"/>
      <c r="SCC74" s="361"/>
      <c r="SCD74" s="361"/>
      <c r="SCE74" s="361"/>
      <c r="SCF74" s="361"/>
      <c r="SCG74" s="361"/>
      <c r="SCH74" s="361"/>
      <c r="SCI74" s="361"/>
      <c r="SCJ74" s="361"/>
      <c r="SCK74" s="361"/>
      <c r="SCL74" s="361"/>
      <c r="SCM74" s="361"/>
      <c r="SCN74" s="361"/>
      <c r="SCO74" s="361"/>
      <c r="SCP74" s="361"/>
      <c r="SCQ74" s="361"/>
      <c r="SCR74" s="361"/>
      <c r="SCS74" s="361"/>
      <c r="SCT74" s="361"/>
      <c r="SCU74" s="361"/>
      <c r="SCV74" s="361"/>
      <c r="SCW74" s="361"/>
      <c r="SCX74" s="361"/>
      <c r="SCY74" s="361"/>
      <c r="SCZ74" s="361"/>
      <c r="SDA74" s="361"/>
      <c r="SDB74" s="361"/>
      <c r="SDC74" s="361"/>
      <c r="SDD74" s="361"/>
      <c r="SDE74" s="361"/>
      <c r="SDF74" s="361"/>
      <c r="SDG74" s="361"/>
      <c r="SDH74" s="361"/>
      <c r="SDI74" s="361"/>
      <c r="SDJ74" s="361"/>
      <c r="SDK74" s="361"/>
      <c r="SDL74" s="361"/>
      <c r="SDM74" s="361"/>
      <c r="SDN74" s="361"/>
      <c r="SDO74" s="361"/>
      <c r="SDP74" s="361"/>
      <c r="SDQ74" s="361"/>
      <c r="SDR74" s="361"/>
      <c r="SDS74" s="361"/>
      <c r="SDT74" s="361"/>
      <c r="SDU74" s="361"/>
      <c r="SDV74" s="361"/>
      <c r="SDW74" s="361"/>
      <c r="SDX74" s="361"/>
      <c r="SDY74" s="361"/>
      <c r="SDZ74" s="361"/>
      <c r="SEA74" s="361"/>
      <c r="SEB74" s="361"/>
      <c r="SEC74" s="361"/>
      <c r="SED74" s="361"/>
      <c r="SEE74" s="361"/>
      <c r="SEF74" s="361"/>
      <c r="SEG74" s="361"/>
      <c r="SEH74" s="361"/>
      <c r="SEI74" s="361"/>
      <c r="SEJ74" s="361"/>
      <c r="SEK74" s="361"/>
      <c r="SEL74" s="361"/>
      <c r="SEM74" s="361"/>
      <c r="SEN74" s="361"/>
      <c r="SEO74" s="361"/>
      <c r="SEP74" s="361"/>
      <c r="SEQ74" s="361"/>
      <c r="SER74" s="361"/>
      <c r="SES74" s="361"/>
      <c r="SET74" s="361"/>
      <c r="SEU74" s="361"/>
      <c r="SEV74" s="361"/>
      <c r="SEW74" s="361"/>
      <c r="SEX74" s="361"/>
      <c r="SEY74" s="361"/>
      <c r="SEZ74" s="361"/>
      <c r="SFA74" s="361"/>
      <c r="SFB74" s="361"/>
      <c r="SFC74" s="361"/>
      <c r="SFD74" s="361"/>
      <c r="SFE74" s="361"/>
      <c r="SFF74" s="361"/>
      <c r="SFG74" s="361"/>
      <c r="SFH74" s="361"/>
      <c r="SFI74" s="361"/>
      <c r="SFJ74" s="361"/>
      <c r="SFK74" s="361"/>
      <c r="SFL74" s="361"/>
      <c r="SFM74" s="361"/>
      <c r="SFN74" s="361"/>
      <c r="SFO74" s="361"/>
      <c r="SFP74" s="361"/>
      <c r="SFQ74" s="361"/>
      <c r="SFR74" s="361"/>
      <c r="SFS74" s="361"/>
      <c r="SFT74" s="361"/>
      <c r="SFU74" s="361"/>
      <c r="SFV74" s="361"/>
      <c r="SFW74" s="361"/>
      <c r="SFX74" s="361"/>
      <c r="SFY74" s="361"/>
      <c r="SFZ74" s="361"/>
      <c r="SGA74" s="361"/>
      <c r="SGB74" s="361"/>
      <c r="SGC74" s="361"/>
      <c r="SGD74" s="361"/>
      <c r="SGE74" s="361"/>
      <c r="SGF74" s="361"/>
      <c r="SGG74" s="361"/>
      <c r="SGH74" s="361"/>
      <c r="SGI74" s="361"/>
      <c r="SGJ74" s="361"/>
      <c r="SGK74" s="361"/>
      <c r="SGL74" s="361"/>
      <c r="SGM74" s="361"/>
      <c r="SGN74" s="361"/>
      <c r="SGO74" s="361"/>
      <c r="SGP74" s="361"/>
      <c r="SGQ74" s="361"/>
      <c r="SGR74" s="361"/>
      <c r="SGS74" s="361"/>
      <c r="SGT74" s="361"/>
      <c r="SGU74" s="361"/>
      <c r="SGV74" s="361"/>
      <c r="SGW74" s="361"/>
      <c r="SGX74" s="361"/>
      <c r="SGY74" s="361"/>
      <c r="SGZ74" s="361"/>
      <c r="SHA74" s="361"/>
      <c r="SHB74" s="361"/>
      <c r="SHC74" s="361"/>
      <c r="SHD74" s="361"/>
      <c r="SHE74" s="361"/>
      <c r="SHF74" s="361"/>
      <c r="SHG74" s="361"/>
      <c r="SHH74" s="361"/>
      <c r="SHI74" s="361"/>
      <c r="SHJ74" s="361"/>
      <c r="SHK74" s="361"/>
      <c r="SHL74" s="361"/>
      <c r="SHM74" s="361"/>
      <c r="SHN74" s="361"/>
      <c r="SHO74" s="361"/>
      <c r="SHP74" s="361"/>
      <c r="SHQ74" s="361"/>
      <c r="SHR74" s="361"/>
      <c r="SHS74" s="361"/>
      <c r="SHT74" s="361"/>
      <c r="SHU74" s="361"/>
      <c r="SHV74" s="361"/>
      <c r="SHW74" s="361"/>
      <c r="SHX74" s="361"/>
      <c r="SHY74" s="361"/>
      <c r="SHZ74" s="361"/>
      <c r="SIA74" s="361"/>
      <c r="SIB74" s="361"/>
      <c r="SIC74" s="361"/>
      <c r="SID74" s="361"/>
      <c r="SIE74" s="361"/>
      <c r="SIF74" s="361"/>
      <c r="SIG74" s="361"/>
      <c r="SIH74" s="361"/>
      <c r="SII74" s="361"/>
      <c r="SIJ74" s="361"/>
      <c r="SIK74" s="361"/>
      <c r="SIL74" s="361"/>
      <c r="SIM74" s="361"/>
      <c r="SIN74" s="361"/>
      <c r="SIO74" s="361"/>
      <c r="SIP74" s="361"/>
      <c r="SIQ74" s="361"/>
      <c r="SIR74" s="361"/>
      <c r="SIS74" s="361"/>
      <c r="SIT74" s="361"/>
      <c r="SIU74" s="361"/>
      <c r="SIV74" s="361"/>
      <c r="SIW74" s="361"/>
      <c r="SIX74" s="361"/>
      <c r="SIY74" s="361"/>
      <c r="SIZ74" s="361"/>
      <c r="SJA74" s="361"/>
      <c r="SJB74" s="361"/>
      <c r="SJC74" s="361"/>
      <c r="SJD74" s="361"/>
      <c r="SJE74" s="361"/>
      <c r="SJF74" s="361"/>
      <c r="SJG74" s="361"/>
      <c r="SJH74" s="361"/>
      <c r="SJI74" s="361"/>
      <c r="SJJ74" s="361"/>
      <c r="SJK74" s="361"/>
      <c r="SJL74" s="361"/>
      <c r="SJM74" s="361"/>
      <c r="SJN74" s="361"/>
      <c r="SJO74" s="361"/>
      <c r="SJP74" s="361"/>
      <c r="SJQ74" s="361"/>
      <c r="SJR74" s="361"/>
      <c r="SJS74" s="361"/>
      <c r="SJT74" s="361"/>
      <c r="SJU74" s="361"/>
      <c r="SJV74" s="361"/>
      <c r="SJW74" s="361"/>
      <c r="SJX74" s="361"/>
      <c r="SJY74" s="361"/>
      <c r="SJZ74" s="361"/>
      <c r="SKA74" s="361"/>
      <c r="SKB74" s="361"/>
      <c r="SKC74" s="361"/>
      <c r="SKD74" s="361"/>
      <c r="SKE74" s="361"/>
      <c r="SKF74" s="361"/>
      <c r="SKG74" s="361"/>
      <c r="SKH74" s="361"/>
      <c r="SKI74" s="361"/>
      <c r="SKJ74" s="361"/>
      <c r="SKK74" s="361"/>
      <c r="SKL74" s="361"/>
      <c r="SKM74" s="361"/>
      <c r="SKN74" s="361"/>
      <c r="SKO74" s="361"/>
      <c r="SKP74" s="361"/>
      <c r="SKQ74" s="361"/>
      <c r="SKR74" s="361"/>
      <c r="SKS74" s="361"/>
      <c r="SKT74" s="361"/>
      <c r="SKU74" s="361"/>
      <c r="SKV74" s="361"/>
      <c r="SKW74" s="361"/>
      <c r="SKX74" s="361"/>
      <c r="SKY74" s="361"/>
      <c r="SKZ74" s="361"/>
      <c r="SLA74" s="361"/>
      <c r="SLB74" s="361"/>
      <c r="SLC74" s="361"/>
      <c r="SLD74" s="361"/>
      <c r="SLE74" s="361"/>
      <c r="SLF74" s="361"/>
      <c r="SLG74" s="361"/>
      <c r="SLH74" s="361"/>
      <c r="SLI74" s="361"/>
      <c r="SLJ74" s="361"/>
      <c r="SLK74" s="361"/>
      <c r="SLL74" s="361"/>
      <c r="SLM74" s="361"/>
      <c r="SLN74" s="361"/>
      <c r="SLO74" s="361"/>
      <c r="SLP74" s="361"/>
      <c r="SLQ74" s="361"/>
      <c r="SLR74" s="361"/>
      <c r="SLS74" s="361"/>
      <c r="SLT74" s="361"/>
      <c r="SLU74" s="361"/>
      <c r="SLV74" s="361"/>
      <c r="SLW74" s="361"/>
      <c r="SLX74" s="361"/>
      <c r="SLY74" s="361"/>
      <c r="SLZ74" s="361"/>
      <c r="SMA74" s="361"/>
      <c r="SMB74" s="361"/>
      <c r="SMC74" s="361"/>
      <c r="SMD74" s="361"/>
      <c r="SME74" s="361"/>
      <c r="SMF74" s="361"/>
      <c r="SMG74" s="361"/>
      <c r="SMH74" s="361"/>
      <c r="SMI74" s="361"/>
      <c r="SMJ74" s="361"/>
      <c r="SMK74" s="361"/>
      <c r="SML74" s="361"/>
      <c r="SMM74" s="361"/>
      <c r="SMN74" s="361"/>
      <c r="SMO74" s="361"/>
      <c r="SMP74" s="361"/>
      <c r="SMQ74" s="361"/>
      <c r="SMR74" s="361"/>
      <c r="SMS74" s="361"/>
      <c r="SMT74" s="361"/>
      <c r="SMU74" s="361"/>
      <c r="SMV74" s="361"/>
      <c r="SMW74" s="361"/>
      <c r="SMX74" s="361"/>
      <c r="SMY74" s="361"/>
      <c r="SMZ74" s="361"/>
      <c r="SNA74" s="361"/>
      <c r="SNB74" s="361"/>
      <c r="SNC74" s="361"/>
      <c r="SND74" s="361"/>
      <c r="SNE74" s="361"/>
      <c r="SNF74" s="361"/>
      <c r="SNG74" s="361"/>
      <c r="SNH74" s="361"/>
      <c r="SNI74" s="361"/>
      <c r="SNJ74" s="361"/>
      <c r="SNK74" s="361"/>
      <c r="SNL74" s="361"/>
      <c r="SNM74" s="361"/>
      <c r="SNN74" s="361"/>
      <c r="SNO74" s="361"/>
      <c r="SNP74" s="361"/>
      <c r="SNQ74" s="361"/>
      <c r="SNR74" s="361"/>
      <c r="SNS74" s="361"/>
      <c r="SNT74" s="361"/>
      <c r="SNU74" s="361"/>
      <c r="SNV74" s="361"/>
      <c r="SNW74" s="361"/>
      <c r="SNX74" s="361"/>
      <c r="SNY74" s="361"/>
      <c r="SNZ74" s="361"/>
      <c r="SOA74" s="361"/>
      <c r="SOB74" s="361"/>
      <c r="SOC74" s="361"/>
      <c r="SOD74" s="361"/>
      <c r="SOE74" s="361"/>
      <c r="SOF74" s="361"/>
      <c r="SOG74" s="361"/>
      <c r="SOH74" s="361"/>
      <c r="SOI74" s="361"/>
      <c r="SOJ74" s="361"/>
      <c r="SOK74" s="361"/>
      <c r="SOL74" s="361"/>
      <c r="SOM74" s="361"/>
      <c r="SON74" s="361"/>
      <c r="SOO74" s="361"/>
      <c r="SOP74" s="361"/>
      <c r="SOQ74" s="361"/>
      <c r="SOR74" s="361"/>
      <c r="SOS74" s="361"/>
      <c r="SOT74" s="361"/>
      <c r="SOU74" s="361"/>
      <c r="SOV74" s="361"/>
      <c r="SOW74" s="361"/>
      <c r="SOX74" s="361"/>
      <c r="SOY74" s="361"/>
      <c r="SOZ74" s="361"/>
      <c r="SPA74" s="361"/>
      <c r="SPB74" s="361"/>
      <c r="SPC74" s="361"/>
      <c r="SPD74" s="361"/>
      <c r="SPE74" s="361"/>
      <c r="SPF74" s="361"/>
      <c r="SPG74" s="361"/>
      <c r="SPH74" s="361"/>
      <c r="SPI74" s="361"/>
      <c r="SPJ74" s="361"/>
      <c r="SPK74" s="361"/>
      <c r="SPL74" s="361"/>
      <c r="SPM74" s="361"/>
      <c r="SPN74" s="361"/>
      <c r="SPO74" s="361"/>
      <c r="SPP74" s="361"/>
      <c r="SPQ74" s="361"/>
      <c r="SPR74" s="361"/>
      <c r="SPS74" s="361"/>
      <c r="SPT74" s="361"/>
      <c r="SPU74" s="361"/>
      <c r="SPV74" s="361"/>
      <c r="SPW74" s="361"/>
      <c r="SPX74" s="361"/>
      <c r="SPY74" s="361"/>
      <c r="SPZ74" s="361"/>
      <c r="SQA74" s="361"/>
      <c r="SQB74" s="361"/>
      <c r="SQC74" s="361"/>
      <c r="SQD74" s="361"/>
      <c r="SQE74" s="361"/>
      <c r="SQF74" s="361"/>
      <c r="SQG74" s="361"/>
      <c r="SQH74" s="361"/>
      <c r="SQI74" s="361"/>
      <c r="SQJ74" s="361"/>
      <c r="SQK74" s="361"/>
      <c r="SQL74" s="361"/>
      <c r="SQM74" s="361"/>
      <c r="SQN74" s="361"/>
      <c r="SQO74" s="361"/>
      <c r="SQP74" s="361"/>
      <c r="SQQ74" s="361"/>
      <c r="SQR74" s="361"/>
      <c r="SQS74" s="361"/>
      <c r="SQT74" s="361"/>
      <c r="SQU74" s="361"/>
      <c r="SQV74" s="361"/>
      <c r="SQW74" s="361"/>
      <c r="SQX74" s="361"/>
      <c r="SQY74" s="361"/>
      <c r="SQZ74" s="361"/>
      <c r="SRA74" s="361"/>
      <c r="SRB74" s="361"/>
      <c r="SRC74" s="361"/>
      <c r="SRD74" s="361"/>
      <c r="SRE74" s="361"/>
      <c r="SRF74" s="361"/>
      <c r="SRG74" s="361"/>
      <c r="SRH74" s="361"/>
      <c r="SRI74" s="361"/>
      <c r="SRJ74" s="361"/>
      <c r="SRK74" s="361"/>
      <c r="SRL74" s="361"/>
      <c r="SRM74" s="361"/>
      <c r="SRN74" s="361"/>
      <c r="SRO74" s="361"/>
      <c r="SRP74" s="361"/>
      <c r="SRQ74" s="361"/>
      <c r="SRR74" s="361"/>
      <c r="SRS74" s="361"/>
      <c r="SRT74" s="361"/>
      <c r="SRU74" s="361"/>
      <c r="SRV74" s="361"/>
      <c r="SRW74" s="361"/>
      <c r="SRX74" s="361"/>
      <c r="SRY74" s="361"/>
      <c r="SRZ74" s="361"/>
      <c r="SSA74" s="361"/>
      <c r="SSB74" s="361"/>
      <c r="SSC74" s="361"/>
      <c r="SSD74" s="361"/>
      <c r="SSE74" s="361"/>
      <c r="SSF74" s="361"/>
      <c r="SSG74" s="361"/>
      <c r="SSH74" s="361"/>
      <c r="SSI74" s="361"/>
      <c r="SSJ74" s="361"/>
      <c r="SSK74" s="361"/>
      <c r="SSL74" s="361"/>
      <c r="SSM74" s="361"/>
      <c r="SSN74" s="361"/>
      <c r="SSO74" s="361"/>
      <c r="SSP74" s="361"/>
      <c r="SSQ74" s="361"/>
      <c r="SSR74" s="361"/>
      <c r="SSS74" s="361"/>
      <c r="SST74" s="361"/>
      <c r="SSU74" s="361"/>
      <c r="SSV74" s="361"/>
      <c r="SSW74" s="361"/>
      <c r="SSX74" s="361"/>
      <c r="SSY74" s="361"/>
      <c r="SSZ74" s="361"/>
      <c r="STA74" s="361"/>
      <c r="STB74" s="361"/>
      <c r="STC74" s="361"/>
      <c r="STD74" s="361"/>
      <c r="STE74" s="361"/>
      <c r="STF74" s="361"/>
      <c r="STG74" s="361"/>
      <c r="STH74" s="361"/>
      <c r="STI74" s="361"/>
      <c r="STJ74" s="361"/>
      <c r="STK74" s="361"/>
      <c r="STL74" s="361"/>
      <c r="STM74" s="361"/>
      <c r="STN74" s="361"/>
      <c r="STO74" s="361"/>
      <c r="STP74" s="361"/>
      <c r="STQ74" s="361"/>
      <c r="STR74" s="361"/>
      <c r="STS74" s="361"/>
      <c r="STT74" s="361"/>
      <c r="STU74" s="361"/>
      <c r="STV74" s="361"/>
      <c r="STW74" s="361"/>
      <c r="STX74" s="361"/>
      <c r="STY74" s="361"/>
      <c r="STZ74" s="361"/>
      <c r="SUA74" s="361"/>
      <c r="SUB74" s="361"/>
      <c r="SUC74" s="361"/>
      <c r="SUD74" s="361"/>
      <c r="SUE74" s="361"/>
      <c r="SUF74" s="361"/>
      <c r="SUG74" s="361"/>
      <c r="SUH74" s="361"/>
      <c r="SUI74" s="361"/>
      <c r="SUJ74" s="361"/>
      <c r="SUK74" s="361"/>
      <c r="SUL74" s="361"/>
      <c r="SUM74" s="361"/>
      <c r="SUN74" s="361"/>
      <c r="SUO74" s="361"/>
      <c r="SUP74" s="361"/>
      <c r="SUQ74" s="361"/>
      <c r="SUR74" s="361"/>
      <c r="SUS74" s="361"/>
      <c r="SUT74" s="361"/>
      <c r="SUU74" s="361"/>
      <c r="SUV74" s="361"/>
      <c r="SUW74" s="361"/>
      <c r="SUX74" s="361"/>
      <c r="SUY74" s="361"/>
      <c r="SUZ74" s="361"/>
      <c r="SVA74" s="361"/>
      <c r="SVB74" s="361"/>
      <c r="SVC74" s="361"/>
      <c r="SVD74" s="361"/>
      <c r="SVE74" s="361"/>
      <c r="SVF74" s="361"/>
      <c r="SVG74" s="361"/>
      <c r="SVH74" s="361"/>
      <c r="SVI74" s="361"/>
      <c r="SVJ74" s="361"/>
      <c r="SVK74" s="361"/>
      <c r="SVL74" s="361"/>
      <c r="SVM74" s="361"/>
      <c r="SVN74" s="361"/>
      <c r="SVO74" s="361"/>
      <c r="SVP74" s="361"/>
      <c r="SVQ74" s="361"/>
      <c r="SVR74" s="361"/>
      <c r="SVS74" s="361"/>
      <c r="SVT74" s="361"/>
      <c r="SVU74" s="361"/>
      <c r="SVV74" s="361"/>
      <c r="SVW74" s="361"/>
      <c r="SVX74" s="361"/>
      <c r="SVY74" s="361"/>
      <c r="SVZ74" s="361"/>
      <c r="SWA74" s="361"/>
      <c r="SWB74" s="361"/>
      <c r="SWC74" s="361"/>
      <c r="SWD74" s="361"/>
      <c r="SWE74" s="361"/>
      <c r="SWF74" s="361"/>
      <c r="SWG74" s="361"/>
      <c r="SWH74" s="361"/>
      <c r="SWI74" s="361"/>
      <c r="SWJ74" s="361"/>
      <c r="SWK74" s="361"/>
      <c r="SWL74" s="361"/>
      <c r="SWM74" s="361"/>
      <c r="SWN74" s="361"/>
      <c r="SWO74" s="361"/>
      <c r="SWP74" s="361"/>
      <c r="SWQ74" s="361"/>
      <c r="SWR74" s="361"/>
      <c r="SWS74" s="361"/>
      <c r="SWT74" s="361"/>
      <c r="SWU74" s="361"/>
      <c r="SWV74" s="361"/>
      <c r="SWW74" s="361"/>
      <c r="SWX74" s="361"/>
      <c r="SWY74" s="361"/>
      <c r="SWZ74" s="361"/>
      <c r="SXA74" s="361"/>
      <c r="SXB74" s="361"/>
      <c r="SXC74" s="361"/>
      <c r="SXD74" s="361"/>
      <c r="SXE74" s="361"/>
      <c r="SXF74" s="361"/>
      <c r="SXG74" s="361"/>
      <c r="SXH74" s="361"/>
      <c r="SXI74" s="361"/>
      <c r="SXJ74" s="361"/>
      <c r="SXK74" s="361"/>
      <c r="SXL74" s="361"/>
      <c r="SXM74" s="361"/>
      <c r="SXN74" s="361"/>
      <c r="SXO74" s="361"/>
      <c r="SXP74" s="361"/>
      <c r="SXQ74" s="361"/>
      <c r="SXR74" s="361"/>
      <c r="SXS74" s="361"/>
      <c r="SXT74" s="361"/>
      <c r="SXU74" s="361"/>
      <c r="SXV74" s="361"/>
      <c r="SXW74" s="361"/>
      <c r="SXX74" s="361"/>
      <c r="SXY74" s="361"/>
      <c r="SXZ74" s="361"/>
      <c r="SYA74" s="361"/>
      <c r="SYB74" s="361"/>
      <c r="SYC74" s="361"/>
      <c r="SYD74" s="361"/>
      <c r="SYE74" s="361"/>
      <c r="SYF74" s="361"/>
      <c r="SYG74" s="361"/>
      <c r="SYH74" s="361"/>
      <c r="SYI74" s="361"/>
      <c r="SYJ74" s="361"/>
      <c r="SYK74" s="361"/>
      <c r="SYL74" s="361"/>
      <c r="SYM74" s="361"/>
      <c r="SYN74" s="361"/>
      <c r="SYO74" s="361"/>
      <c r="SYP74" s="361"/>
      <c r="SYQ74" s="361"/>
      <c r="SYR74" s="361"/>
      <c r="SYS74" s="361"/>
      <c r="SYT74" s="361"/>
      <c r="SYU74" s="361"/>
      <c r="SYV74" s="361"/>
      <c r="SYW74" s="361"/>
      <c r="SYX74" s="361"/>
      <c r="SYY74" s="361"/>
      <c r="SYZ74" s="361"/>
      <c r="SZA74" s="361"/>
      <c r="SZB74" s="361"/>
      <c r="SZC74" s="361"/>
      <c r="SZD74" s="361"/>
      <c r="SZE74" s="361"/>
      <c r="SZF74" s="361"/>
      <c r="SZG74" s="361"/>
      <c r="SZH74" s="361"/>
      <c r="SZI74" s="361"/>
      <c r="SZJ74" s="361"/>
      <c r="SZK74" s="361"/>
      <c r="SZL74" s="361"/>
      <c r="SZM74" s="361"/>
      <c r="SZN74" s="361"/>
      <c r="SZO74" s="361"/>
      <c r="SZP74" s="361"/>
      <c r="SZQ74" s="361"/>
      <c r="SZR74" s="361"/>
      <c r="SZS74" s="361"/>
      <c r="SZT74" s="361"/>
      <c r="SZU74" s="361"/>
      <c r="SZV74" s="361"/>
      <c r="SZW74" s="361"/>
      <c r="SZX74" s="361"/>
      <c r="SZY74" s="361"/>
      <c r="SZZ74" s="361"/>
      <c r="TAA74" s="361"/>
      <c r="TAB74" s="361"/>
      <c r="TAC74" s="361"/>
      <c r="TAD74" s="361"/>
      <c r="TAE74" s="361"/>
      <c r="TAF74" s="361"/>
      <c r="TAG74" s="361"/>
      <c r="TAH74" s="361"/>
      <c r="TAI74" s="361"/>
      <c r="TAJ74" s="361"/>
      <c r="TAK74" s="361"/>
      <c r="TAL74" s="361"/>
      <c r="TAM74" s="361"/>
      <c r="TAN74" s="361"/>
      <c r="TAO74" s="361"/>
      <c r="TAP74" s="361"/>
      <c r="TAQ74" s="361"/>
      <c r="TAR74" s="361"/>
      <c r="TAS74" s="361"/>
      <c r="TAT74" s="361"/>
      <c r="TAU74" s="361"/>
      <c r="TAV74" s="361"/>
      <c r="TAW74" s="361"/>
      <c r="TAX74" s="361"/>
      <c r="TAY74" s="361"/>
      <c r="TAZ74" s="361"/>
      <c r="TBA74" s="361"/>
      <c r="TBB74" s="361"/>
      <c r="TBC74" s="361"/>
      <c r="TBD74" s="361"/>
      <c r="TBE74" s="361"/>
      <c r="TBF74" s="361"/>
      <c r="TBG74" s="361"/>
      <c r="TBH74" s="361"/>
      <c r="TBI74" s="361"/>
      <c r="TBJ74" s="361"/>
      <c r="TBK74" s="361"/>
      <c r="TBL74" s="361"/>
      <c r="TBM74" s="361"/>
      <c r="TBN74" s="361"/>
      <c r="TBO74" s="361"/>
      <c r="TBP74" s="361"/>
      <c r="TBQ74" s="361"/>
      <c r="TBR74" s="361"/>
      <c r="TBS74" s="361"/>
      <c r="TBT74" s="361"/>
      <c r="TBU74" s="361"/>
      <c r="TBV74" s="361"/>
      <c r="TBW74" s="361"/>
      <c r="TBX74" s="361"/>
      <c r="TBY74" s="361"/>
      <c r="TBZ74" s="361"/>
      <c r="TCA74" s="361"/>
      <c r="TCB74" s="361"/>
      <c r="TCC74" s="361"/>
      <c r="TCD74" s="361"/>
      <c r="TCE74" s="361"/>
      <c r="TCF74" s="361"/>
      <c r="TCG74" s="361"/>
      <c r="TCH74" s="361"/>
      <c r="TCI74" s="361"/>
      <c r="TCJ74" s="361"/>
      <c r="TCK74" s="361"/>
      <c r="TCL74" s="361"/>
      <c r="TCM74" s="361"/>
      <c r="TCN74" s="361"/>
      <c r="TCO74" s="361"/>
      <c r="TCP74" s="361"/>
      <c r="TCQ74" s="361"/>
      <c r="TCR74" s="361"/>
      <c r="TCS74" s="361"/>
      <c r="TCT74" s="361"/>
      <c r="TCU74" s="361"/>
      <c r="TCV74" s="361"/>
      <c r="TCW74" s="361"/>
      <c r="TCX74" s="361"/>
      <c r="TCY74" s="361"/>
      <c r="TCZ74" s="361"/>
      <c r="TDA74" s="361"/>
      <c r="TDB74" s="361"/>
      <c r="TDC74" s="361"/>
      <c r="TDD74" s="361"/>
      <c r="TDE74" s="361"/>
      <c r="TDF74" s="361"/>
      <c r="TDG74" s="361"/>
      <c r="TDH74" s="361"/>
      <c r="TDI74" s="361"/>
      <c r="TDJ74" s="361"/>
      <c r="TDK74" s="361"/>
      <c r="TDL74" s="361"/>
      <c r="TDM74" s="361"/>
      <c r="TDN74" s="361"/>
      <c r="TDO74" s="361"/>
      <c r="TDP74" s="361"/>
      <c r="TDQ74" s="361"/>
      <c r="TDR74" s="361"/>
      <c r="TDS74" s="361"/>
      <c r="TDT74" s="361"/>
      <c r="TDU74" s="361"/>
      <c r="TDV74" s="361"/>
      <c r="TDW74" s="361"/>
      <c r="TDX74" s="361"/>
      <c r="TDY74" s="361"/>
      <c r="TDZ74" s="361"/>
      <c r="TEA74" s="361"/>
      <c r="TEB74" s="361"/>
      <c r="TEC74" s="361"/>
      <c r="TED74" s="361"/>
      <c r="TEE74" s="361"/>
      <c r="TEF74" s="361"/>
      <c r="TEG74" s="361"/>
      <c r="TEH74" s="361"/>
      <c r="TEI74" s="361"/>
      <c r="TEJ74" s="361"/>
      <c r="TEK74" s="361"/>
      <c r="TEL74" s="361"/>
      <c r="TEM74" s="361"/>
      <c r="TEN74" s="361"/>
      <c r="TEO74" s="361"/>
      <c r="TEP74" s="361"/>
      <c r="TEQ74" s="361"/>
      <c r="TER74" s="361"/>
      <c r="TES74" s="361"/>
      <c r="TET74" s="361"/>
      <c r="TEU74" s="361"/>
      <c r="TEV74" s="361"/>
      <c r="TEW74" s="361"/>
      <c r="TEX74" s="361"/>
      <c r="TEY74" s="361"/>
      <c r="TEZ74" s="361"/>
      <c r="TFA74" s="361"/>
      <c r="TFB74" s="361"/>
      <c r="TFC74" s="361"/>
      <c r="TFD74" s="361"/>
      <c r="TFE74" s="361"/>
      <c r="TFF74" s="361"/>
      <c r="TFG74" s="361"/>
      <c r="TFH74" s="361"/>
      <c r="TFI74" s="361"/>
      <c r="TFJ74" s="361"/>
      <c r="TFK74" s="361"/>
      <c r="TFL74" s="361"/>
      <c r="TFM74" s="361"/>
      <c r="TFN74" s="361"/>
      <c r="TFO74" s="361"/>
      <c r="TFP74" s="361"/>
      <c r="TFQ74" s="361"/>
      <c r="TFR74" s="361"/>
      <c r="TFS74" s="361"/>
      <c r="TFT74" s="361"/>
      <c r="TFU74" s="361"/>
      <c r="TFV74" s="361"/>
      <c r="TFW74" s="361"/>
      <c r="TFX74" s="361"/>
      <c r="TFY74" s="361"/>
      <c r="TFZ74" s="361"/>
      <c r="TGA74" s="361"/>
      <c r="TGB74" s="361"/>
      <c r="TGC74" s="361"/>
      <c r="TGD74" s="361"/>
      <c r="TGE74" s="361"/>
      <c r="TGF74" s="361"/>
      <c r="TGG74" s="361"/>
      <c r="TGH74" s="361"/>
      <c r="TGI74" s="361"/>
      <c r="TGJ74" s="361"/>
      <c r="TGK74" s="361"/>
      <c r="TGL74" s="361"/>
      <c r="TGM74" s="361"/>
      <c r="TGN74" s="361"/>
      <c r="TGO74" s="361"/>
      <c r="TGP74" s="361"/>
      <c r="TGQ74" s="361"/>
      <c r="TGR74" s="361"/>
      <c r="TGS74" s="361"/>
      <c r="TGT74" s="361"/>
      <c r="TGU74" s="361"/>
      <c r="TGV74" s="361"/>
      <c r="TGW74" s="361"/>
      <c r="TGX74" s="361"/>
      <c r="TGY74" s="361"/>
      <c r="TGZ74" s="361"/>
      <c r="THA74" s="361"/>
      <c r="THB74" s="361"/>
      <c r="THC74" s="361"/>
      <c r="THD74" s="361"/>
      <c r="THE74" s="361"/>
      <c r="THF74" s="361"/>
      <c r="THG74" s="361"/>
      <c r="THH74" s="361"/>
      <c r="THI74" s="361"/>
      <c r="THJ74" s="361"/>
      <c r="THK74" s="361"/>
      <c r="THL74" s="361"/>
      <c r="THM74" s="361"/>
      <c r="THN74" s="361"/>
      <c r="THO74" s="361"/>
      <c r="THP74" s="361"/>
      <c r="THQ74" s="361"/>
      <c r="THR74" s="361"/>
      <c r="THS74" s="361"/>
      <c r="THT74" s="361"/>
      <c r="THU74" s="361"/>
      <c r="THV74" s="361"/>
      <c r="THW74" s="361"/>
      <c r="THX74" s="361"/>
      <c r="THY74" s="361"/>
      <c r="THZ74" s="361"/>
      <c r="TIA74" s="361"/>
      <c r="TIB74" s="361"/>
      <c r="TIC74" s="361"/>
      <c r="TID74" s="361"/>
      <c r="TIE74" s="361"/>
      <c r="TIF74" s="361"/>
      <c r="TIG74" s="361"/>
      <c r="TIH74" s="361"/>
      <c r="TII74" s="361"/>
      <c r="TIJ74" s="361"/>
      <c r="TIK74" s="361"/>
      <c r="TIL74" s="361"/>
      <c r="TIM74" s="361"/>
      <c r="TIN74" s="361"/>
      <c r="TIO74" s="361"/>
      <c r="TIP74" s="361"/>
      <c r="TIQ74" s="361"/>
      <c r="TIR74" s="361"/>
      <c r="TIS74" s="361"/>
      <c r="TIT74" s="361"/>
      <c r="TIU74" s="361"/>
      <c r="TIV74" s="361"/>
      <c r="TIW74" s="361"/>
      <c r="TIX74" s="361"/>
      <c r="TIY74" s="361"/>
      <c r="TIZ74" s="361"/>
      <c r="TJA74" s="361"/>
      <c r="TJB74" s="361"/>
      <c r="TJC74" s="361"/>
      <c r="TJD74" s="361"/>
      <c r="TJE74" s="361"/>
      <c r="TJF74" s="361"/>
      <c r="TJG74" s="361"/>
      <c r="TJH74" s="361"/>
      <c r="TJI74" s="361"/>
      <c r="TJJ74" s="361"/>
      <c r="TJK74" s="361"/>
      <c r="TJL74" s="361"/>
      <c r="TJM74" s="361"/>
      <c r="TJN74" s="361"/>
      <c r="TJO74" s="361"/>
      <c r="TJP74" s="361"/>
      <c r="TJQ74" s="361"/>
      <c r="TJR74" s="361"/>
      <c r="TJS74" s="361"/>
      <c r="TJT74" s="361"/>
      <c r="TJU74" s="361"/>
      <c r="TJV74" s="361"/>
      <c r="TJW74" s="361"/>
      <c r="TJX74" s="361"/>
      <c r="TJY74" s="361"/>
      <c r="TJZ74" s="361"/>
      <c r="TKA74" s="361"/>
      <c r="TKB74" s="361"/>
      <c r="TKC74" s="361"/>
      <c r="TKD74" s="361"/>
      <c r="TKE74" s="361"/>
      <c r="TKF74" s="361"/>
      <c r="TKG74" s="361"/>
      <c r="TKH74" s="361"/>
      <c r="TKI74" s="361"/>
      <c r="TKJ74" s="361"/>
      <c r="TKK74" s="361"/>
      <c r="TKL74" s="361"/>
      <c r="TKM74" s="361"/>
      <c r="TKN74" s="361"/>
      <c r="TKO74" s="361"/>
      <c r="TKP74" s="361"/>
      <c r="TKQ74" s="361"/>
      <c r="TKR74" s="361"/>
      <c r="TKS74" s="361"/>
      <c r="TKT74" s="361"/>
      <c r="TKU74" s="361"/>
      <c r="TKV74" s="361"/>
      <c r="TKW74" s="361"/>
      <c r="TKX74" s="361"/>
      <c r="TKY74" s="361"/>
      <c r="TKZ74" s="361"/>
      <c r="TLA74" s="361"/>
      <c r="TLB74" s="361"/>
      <c r="TLC74" s="361"/>
      <c r="TLD74" s="361"/>
      <c r="TLE74" s="361"/>
      <c r="TLF74" s="361"/>
      <c r="TLG74" s="361"/>
      <c r="TLH74" s="361"/>
      <c r="TLI74" s="361"/>
      <c r="TLJ74" s="361"/>
      <c r="TLK74" s="361"/>
      <c r="TLL74" s="361"/>
      <c r="TLM74" s="361"/>
      <c r="TLN74" s="361"/>
      <c r="TLO74" s="361"/>
      <c r="TLP74" s="361"/>
      <c r="TLQ74" s="361"/>
      <c r="TLR74" s="361"/>
      <c r="TLS74" s="361"/>
      <c r="TLT74" s="361"/>
      <c r="TLU74" s="361"/>
      <c r="TLV74" s="361"/>
      <c r="TLW74" s="361"/>
      <c r="TLX74" s="361"/>
      <c r="TLY74" s="361"/>
      <c r="TLZ74" s="361"/>
      <c r="TMA74" s="361"/>
      <c r="TMB74" s="361"/>
      <c r="TMC74" s="361"/>
      <c r="TMD74" s="361"/>
      <c r="TME74" s="361"/>
      <c r="TMF74" s="361"/>
      <c r="TMG74" s="361"/>
      <c r="TMH74" s="361"/>
      <c r="TMI74" s="361"/>
      <c r="TMJ74" s="361"/>
      <c r="TMK74" s="361"/>
      <c r="TML74" s="361"/>
      <c r="TMM74" s="361"/>
      <c r="TMN74" s="361"/>
      <c r="TMO74" s="361"/>
      <c r="TMP74" s="361"/>
      <c r="TMQ74" s="361"/>
      <c r="TMR74" s="361"/>
      <c r="TMS74" s="361"/>
      <c r="TMT74" s="361"/>
      <c r="TMU74" s="361"/>
      <c r="TMV74" s="361"/>
      <c r="TMW74" s="361"/>
      <c r="TMX74" s="361"/>
      <c r="TMY74" s="361"/>
      <c r="TMZ74" s="361"/>
      <c r="TNA74" s="361"/>
      <c r="TNB74" s="361"/>
      <c r="TNC74" s="361"/>
      <c r="TND74" s="361"/>
      <c r="TNE74" s="361"/>
      <c r="TNF74" s="361"/>
      <c r="TNG74" s="361"/>
      <c r="TNH74" s="361"/>
      <c r="TNI74" s="361"/>
      <c r="TNJ74" s="361"/>
      <c r="TNK74" s="361"/>
      <c r="TNL74" s="361"/>
      <c r="TNM74" s="361"/>
      <c r="TNN74" s="361"/>
      <c r="TNO74" s="361"/>
      <c r="TNP74" s="361"/>
      <c r="TNQ74" s="361"/>
      <c r="TNR74" s="361"/>
      <c r="TNS74" s="361"/>
      <c r="TNT74" s="361"/>
      <c r="TNU74" s="361"/>
      <c r="TNV74" s="361"/>
      <c r="TNW74" s="361"/>
      <c r="TNX74" s="361"/>
      <c r="TNY74" s="361"/>
      <c r="TNZ74" s="361"/>
      <c r="TOA74" s="361"/>
      <c r="TOB74" s="361"/>
      <c r="TOC74" s="361"/>
      <c r="TOD74" s="361"/>
      <c r="TOE74" s="361"/>
      <c r="TOF74" s="361"/>
      <c r="TOG74" s="361"/>
      <c r="TOH74" s="361"/>
      <c r="TOI74" s="361"/>
      <c r="TOJ74" s="361"/>
      <c r="TOK74" s="361"/>
      <c r="TOL74" s="361"/>
      <c r="TOM74" s="361"/>
      <c r="TON74" s="361"/>
      <c r="TOO74" s="361"/>
      <c r="TOP74" s="361"/>
      <c r="TOQ74" s="361"/>
      <c r="TOR74" s="361"/>
      <c r="TOS74" s="361"/>
      <c r="TOT74" s="361"/>
      <c r="TOU74" s="361"/>
      <c r="TOV74" s="361"/>
      <c r="TOW74" s="361"/>
      <c r="TOX74" s="361"/>
      <c r="TOY74" s="361"/>
      <c r="TOZ74" s="361"/>
      <c r="TPA74" s="361"/>
      <c r="TPB74" s="361"/>
      <c r="TPC74" s="361"/>
      <c r="TPD74" s="361"/>
      <c r="TPE74" s="361"/>
      <c r="TPF74" s="361"/>
      <c r="TPG74" s="361"/>
      <c r="TPH74" s="361"/>
      <c r="TPI74" s="361"/>
      <c r="TPJ74" s="361"/>
      <c r="TPK74" s="361"/>
      <c r="TPL74" s="361"/>
      <c r="TPM74" s="361"/>
      <c r="TPN74" s="361"/>
      <c r="TPO74" s="361"/>
      <c r="TPP74" s="361"/>
      <c r="TPQ74" s="361"/>
      <c r="TPR74" s="361"/>
      <c r="TPS74" s="361"/>
      <c r="TPT74" s="361"/>
      <c r="TPU74" s="361"/>
      <c r="TPV74" s="361"/>
      <c r="TPW74" s="361"/>
      <c r="TPX74" s="361"/>
      <c r="TPY74" s="361"/>
      <c r="TPZ74" s="361"/>
      <c r="TQA74" s="361"/>
      <c r="TQB74" s="361"/>
      <c r="TQC74" s="361"/>
      <c r="TQD74" s="361"/>
      <c r="TQE74" s="361"/>
      <c r="TQF74" s="361"/>
      <c r="TQG74" s="361"/>
      <c r="TQH74" s="361"/>
      <c r="TQI74" s="361"/>
      <c r="TQJ74" s="361"/>
      <c r="TQK74" s="361"/>
      <c r="TQL74" s="361"/>
      <c r="TQM74" s="361"/>
      <c r="TQN74" s="361"/>
      <c r="TQO74" s="361"/>
      <c r="TQP74" s="361"/>
      <c r="TQQ74" s="361"/>
      <c r="TQR74" s="361"/>
      <c r="TQS74" s="361"/>
      <c r="TQT74" s="361"/>
      <c r="TQU74" s="361"/>
      <c r="TQV74" s="361"/>
      <c r="TQW74" s="361"/>
      <c r="TQX74" s="361"/>
      <c r="TQY74" s="361"/>
      <c r="TQZ74" s="361"/>
      <c r="TRA74" s="361"/>
      <c r="TRB74" s="361"/>
      <c r="TRC74" s="361"/>
      <c r="TRD74" s="361"/>
      <c r="TRE74" s="361"/>
      <c r="TRF74" s="361"/>
      <c r="TRG74" s="361"/>
      <c r="TRH74" s="361"/>
      <c r="TRI74" s="361"/>
      <c r="TRJ74" s="361"/>
      <c r="TRK74" s="361"/>
      <c r="TRL74" s="361"/>
      <c r="TRM74" s="361"/>
      <c r="TRN74" s="361"/>
      <c r="TRO74" s="361"/>
      <c r="TRP74" s="361"/>
      <c r="TRQ74" s="361"/>
      <c r="TRR74" s="361"/>
      <c r="TRS74" s="361"/>
      <c r="TRT74" s="361"/>
      <c r="TRU74" s="361"/>
      <c r="TRV74" s="361"/>
      <c r="TRW74" s="361"/>
      <c r="TRX74" s="361"/>
      <c r="TRY74" s="361"/>
      <c r="TRZ74" s="361"/>
      <c r="TSA74" s="361"/>
      <c r="TSB74" s="361"/>
      <c r="TSC74" s="361"/>
      <c r="TSD74" s="361"/>
      <c r="TSE74" s="361"/>
      <c r="TSF74" s="361"/>
      <c r="TSG74" s="361"/>
      <c r="TSH74" s="361"/>
      <c r="TSI74" s="361"/>
      <c r="TSJ74" s="361"/>
      <c r="TSK74" s="361"/>
      <c r="TSL74" s="361"/>
      <c r="TSM74" s="361"/>
      <c r="TSN74" s="361"/>
      <c r="TSO74" s="361"/>
      <c r="TSP74" s="361"/>
      <c r="TSQ74" s="361"/>
      <c r="TSR74" s="361"/>
      <c r="TSS74" s="361"/>
      <c r="TST74" s="361"/>
      <c r="TSU74" s="361"/>
      <c r="TSV74" s="361"/>
      <c r="TSW74" s="361"/>
      <c r="TSX74" s="361"/>
      <c r="TSY74" s="361"/>
      <c r="TSZ74" s="361"/>
      <c r="TTA74" s="361"/>
      <c r="TTB74" s="361"/>
      <c r="TTC74" s="361"/>
      <c r="TTD74" s="361"/>
      <c r="TTE74" s="361"/>
      <c r="TTF74" s="361"/>
      <c r="TTG74" s="361"/>
      <c r="TTH74" s="361"/>
      <c r="TTI74" s="361"/>
      <c r="TTJ74" s="361"/>
      <c r="TTK74" s="361"/>
      <c r="TTL74" s="361"/>
      <c r="TTM74" s="361"/>
      <c r="TTN74" s="361"/>
      <c r="TTO74" s="361"/>
      <c r="TTP74" s="361"/>
      <c r="TTQ74" s="361"/>
      <c r="TTR74" s="361"/>
      <c r="TTS74" s="361"/>
      <c r="TTT74" s="361"/>
      <c r="TTU74" s="361"/>
      <c r="TTV74" s="361"/>
      <c r="TTW74" s="361"/>
      <c r="TTX74" s="361"/>
      <c r="TTY74" s="361"/>
      <c r="TTZ74" s="361"/>
      <c r="TUA74" s="361"/>
      <c r="TUB74" s="361"/>
      <c r="TUC74" s="361"/>
      <c r="TUD74" s="361"/>
      <c r="TUE74" s="361"/>
      <c r="TUF74" s="361"/>
      <c r="TUG74" s="361"/>
      <c r="TUH74" s="361"/>
      <c r="TUI74" s="361"/>
      <c r="TUJ74" s="361"/>
      <c r="TUK74" s="361"/>
      <c r="TUL74" s="361"/>
      <c r="TUM74" s="361"/>
      <c r="TUN74" s="361"/>
      <c r="TUO74" s="361"/>
      <c r="TUP74" s="361"/>
      <c r="TUQ74" s="361"/>
      <c r="TUR74" s="361"/>
      <c r="TUS74" s="361"/>
      <c r="TUT74" s="361"/>
      <c r="TUU74" s="361"/>
      <c r="TUV74" s="361"/>
      <c r="TUW74" s="361"/>
      <c r="TUX74" s="361"/>
      <c r="TUY74" s="361"/>
      <c r="TUZ74" s="361"/>
      <c r="TVA74" s="361"/>
      <c r="TVB74" s="361"/>
      <c r="TVC74" s="361"/>
      <c r="TVD74" s="361"/>
      <c r="TVE74" s="361"/>
      <c r="TVF74" s="361"/>
      <c r="TVG74" s="361"/>
      <c r="TVH74" s="361"/>
      <c r="TVI74" s="361"/>
      <c r="TVJ74" s="361"/>
      <c r="TVK74" s="361"/>
      <c r="TVL74" s="361"/>
      <c r="TVM74" s="361"/>
      <c r="TVN74" s="361"/>
      <c r="TVO74" s="361"/>
      <c r="TVP74" s="361"/>
      <c r="TVQ74" s="361"/>
      <c r="TVR74" s="361"/>
      <c r="TVS74" s="361"/>
      <c r="TVT74" s="361"/>
      <c r="TVU74" s="361"/>
      <c r="TVV74" s="361"/>
      <c r="TVW74" s="361"/>
      <c r="TVX74" s="361"/>
      <c r="TVY74" s="361"/>
      <c r="TVZ74" s="361"/>
      <c r="TWA74" s="361"/>
      <c r="TWB74" s="361"/>
      <c r="TWC74" s="361"/>
      <c r="TWD74" s="361"/>
      <c r="TWE74" s="361"/>
      <c r="TWF74" s="361"/>
      <c r="TWG74" s="361"/>
      <c r="TWH74" s="361"/>
      <c r="TWI74" s="361"/>
      <c r="TWJ74" s="361"/>
      <c r="TWK74" s="361"/>
      <c r="TWL74" s="361"/>
      <c r="TWM74" s="361"/>
      <c r="TWN74" s="361"/>
      <c r="TWO74" s="361"/>
      <c r="TWP74" s="361"/>
      <c r="TWQ74" s="361"/>
      <c r="TWR74" s="361"/>
      <c r="TWS74" s="361"/>
      <c r="TWT74" s="361"/>
      <c r="TWU74" s="361"/>
      <c r="TWV74" s="361"/>
      <c r="TWW74" s="361"/>
      <c r="TWX74" s="361"/>
      <c r="TWY74" s="361"/>
      <c r="TWZ74" s="361"/>
      <c r="TXA74" s="361"/>
      <c r="TXB74" s="361"/>
      <c r="TXC74" s="361"/>
      <c r="TXD74" s="361"/>
      <c r="TXE74" s="361"/>
      <c r="TXF74" s="361"/>
      <c r="TXG74" s="361"/>
      <c r="TXH74" s="361"/>
      <c r="TXI74" s="361"/>
      <c r="TXJ74" s="361"/>
      <c r="TXK74" s="361"/>
      <c r="TXL74" s="361"/>
      <c r="TXM74" s="361"/>
      <c r="TXN74" s="361"/>
      <c r="TXO74" s="361"/>
      <c r="TXP74" s="361"/>
      <c r="TXQ74" s="361"/>
      <c r="TXR74" s="361"/>
      <c r="TXS74" s="361"/>
      <c r="TXT74" s="361"/>
      <c r="TXU74" s="361"/>
      <c r="TXV74" s="361"/>
      <c r="TXW74" s="361"/>
      <c r="TXX74" s="361"/>
      <c r="TXY74" s="361"/>
      <c r="TXZ74" s="361"/>
      <c r="TYA74" s="361"/>
      <c r="TYB74" s="361"/>
      <c r="TYC74" s="361"/>
      <c r="TYD74" s="361"/>
      <c r="TYE74" s="361"/>
      <c r="TYF74" s="361"/>
      <c r="TYG74" s="361"/>
      <c r="TYH74" s="361"/>
      <c r="TYI74" s="361"/>
      <c r="TYJ74" s="361"/>
      <c r="TYK74" s="361"/>
      <c r="TYL74" s="361"/>
      <c r="TYM74" s="361"/>
      <c r="TYN74" s="361"/>
      <c r="TYO74" s="361"/>
      <c r="TYP74" s="361"/>
      <c r="TYQ74" s="361"/>
      <c r="TYR74" s="361"/>
      <c r="TYS74" s="361"/>
      <c r="TYT74" s="361"/>
      <c r="TYU74" s="361"/>
      <c r="TYV74" s="361"/>
      <c r="TYW74" s="361"/>
      <c r="TYX74" s="361"/>
      <c r="TYY74" s="361"/>
      <c r="TYZ74" s="361"/>
      <c r="TZA74" s="361"/>
      <c r="TZB74" s="361"/>
      <c r="TZC74" s="361"/>
      <c r="TZD74" s="361"/>
      <c r="TZE74" s="361"/>
      <c r="TZF74" s="361"/>
      <c r="TZG74" s="361"/>
      <c r="TZH74" s="361"/>
      <c r="TZI74" s="361"/>
      <c r="TZJ74" s="361"/>
      <c r="TZK74" s="361"/>
      <c r="TZL74" s="361"/>
      <c r="TZM74" s="361"/>
      <c r="TZN74" s="361"/>
      <c r="TZO74" s="361"/>
      <c r="TZP74" s="361"/>
      <c r="TZQ74" s="361"/>
      <c r="TZR74" s="361"/>
      <c r="TZS74" s="361"/>
      <c r="TZT74" s="361"/>
      <c r="TZU74" s="361"/>
      <c r="TZV74" s="361"/>
      <c r="TZW74" s="361"/>
      <c r="TZX74" s="361"/>
      <c r="TZY74" s="361"/>
      <c r="TZZ74" s="361"/>
      <c r="UAA74" s="361"/>
      <c r="UAB74" s="361"/>
      <c r="UAC74" s="361"/>
      <c r="UAD74" s="361"/>
      <c r="UAE74" s="361"/>
      <c r="UAF74" s="361"/>
      <c r="UAG74" s="361"/>
      <c r="UAH74" s="361"/>
      <c r="UAI74" s="361"/>
      <c r="UAJ74" s="361"/>
      <c r="UAK74" s="361"/>
      <c r="UAL74" s="361"/>
      <c r="UAM74" s="361"/>
      <c r="UAN74" s="361"/>
      <c r="UAO74" s="361"/>
      <c r="UAP74" s="361"/>
      <c r="UAQ74" s="361"/>
      <c r="UAR74" s="361"/>
      <c r="UAS74" s="361"/>
      <c r="UAT74" s="361"/>
      <c r="UAU74" s="361"/>
      <c r="UAV74" s="361"/>
      <c r="UAW74" s="361"/>
      <c r="UAX74" s="361"/>
      <c r="UAY74" s="361"/>
      <c r="UAZ74" s="361"/>
      <c r="UBA74" s="361"/>
      <c r="UBB74" s="361"/>
      <c r="UBC74" s="361"/>
      <c r="UBD74" s="361"/>
      <c r="UBE74" s="361"/>
      <c r="UBF74" s="361"/>
      <c r="UBG74" s="361"/>
      <c r="UBH74" s="361"/>
      <c r="UBI74" s="361"/>
      <c r="UBJ74" s="361"/>
      <c r="UBK74" s="361"/>
      <c r="UBL74" s="361"/>
      <c r="UBM74" s="361"/>
      <c r="UBN74" s="361"/>
      <c r="UBO74" s="361"/>
      <c r="UBP74" s="361"/>
      <c r="UBQ74" s="361"/>
      <c r="UBR74" s="361"/>
      <c r="UBS74" s="361"/>
      <c r="UBT74" s="361"/>
      <c r="UBU74" s="361"/>
      <c r="UBV74" s="361"/>
      <c r="UBW74" s="361"/>
      <c r="UBX74" s="361"/>
      <c r="UBY74" s="361"/>
      <c r="UBZ74" s="361"/>
      <c r="UCA74" s="361"/>
      <c r="UCB74" s="361"/>
      <c r="UCC74" s="361"/>
      <c r="UCD74" s="361"/>
      <c r="UCE74" s="361"/>
      <c r="UCF74" s="361"/>
      <c r="UCG74" s="361"/>
      <c r="UCH74" s="361"/>
      <c r="UCI74" s="361"/>
      <c r="UCJ74" s="361"/>
      <c r="UCK74" s="361"/>
      <c r="UCL74" s="361"/>
      <c r="UCM74" s="361"/>
      <c r="UCN74" s="361"/>
      <c r="UCO74" s="361"/>
      <c r="UCP74" s="361"/>
      <c r="UCQ74" s="361"/>
      <c r="UCR74" s="361"/>
      <c r="UCS74" s="361"/>
      <c r="UCT74" s="361"/>
      <c r="UCU74" s="361"/>
      <c r="UCV74" s="361"/>
      <c r="UCW74" s="361"/>
      <c r="UCX74" s="361"/>
      <c r="UCY74" s="361"/>
      <c r="UCZ74" s="361"/>
      <c r="UDA74" s="361"/>
      <c r="UDB74" s="361"/>
      <c r="UDC74" s="361"/>
      <c r="UDD74" s="361"/>
      <c r="UDE74" s="361"/>
      <c r="UDF74" s="361"/>
      <c r="UDG74" s="361"/>
      <c r="UDH74" s="361"/>
      <c r="UDI74" s="361"/>
      <c r="UDJ74" s="361"/>
      <c r="UDK74" s="361"/>
      <c r="UDL74" s="361"/>
      <c r="UDM74" s="361"/>
      <c r="UDN74" s="361"/>
      <c r="UDO74" s="361"/>
      <c r="UDP74" s="361"/>
      <c r="UDQ74" s="361"/>
      <c r="UDR74" s="361"/>
      <c r="UDS74" s="361"/>
      <c r="UDT74" s="361"/>
      <c r="UDU74" s="361"/>
      <c r="UDV74" s="361"/>
      <c r="UDW74" s="361"/>
      <c r="UDX74" s="361"/>
      <c r="UDY74" s="361"/>
      <c r="UDZ74" s="361"/>
      <c r="UEA74" s="361"/>
      <c r="UEB74" s="361"/>
      <c r="UEC74" s="361"/>
      <c r="UED74" s="361"/>
      <c r="UEE74" s="361"/>
      <c r="UEF74" s="361"/>
      <c r="UEG74" s="361"/>
      <c r="UEH74" s="361"/>
      <c r="UEI74" s="361"/>
      <c r="UEJ74" s="361"/>
      <c r="UEK74" s="361"/>
      <c r="UEL74" s="361"/>
      <c r="UEM74" s="361"/>
      <c r="UEN74" s="361"/>
      <c r="UEO74" s="361"/>
      <c r="UEP74" s="361"/>
      <c r="UEQ74" s="361"/>
      <c r="UER74" s="361"/>
      <c r="UES74" s="361"/>
      <c r="UET74" s="361"/>
      <c r="UEU74" s="361"/>
      <c r="UEV74" s="361"/>
      <c r="UEW74" s="361"/>
      <c r="UEX74" s="361"/>
      <c r="UEY74" s="361"/>
      <c r="UEZ74" s="361"/>
      <c r="UFA74" s="361"/>
      <c r="UFB74" s="361"/>
      <c r="UFC74" s="361"/>
      <c r="UFD74" s="361"/>
      <c r="UFE74" s="361"/>
      <c r="UFF74" s="361"/>
      <c r="UFG74" s="361"/>
      <c r="UFH74" s="361"/>
      <c r="UFI74" s="361"/>
      <c r="UFJ74" s="361"/>
      <c r="UFK74" s="361"/>
      <c r="UFL74" s="361"/>
      <c r="UFM74" s="361"/>
      <c r="UFN74" s="361"/>
      <c r="UFO74" s="361"/>
      <c r="UFP74" s="361"/>
      <c r="UFQ74" s="361"/>
      <c r="UFR74" s="361"/>
      <c r="UFS74" s="361"/>
      <c r="UFT74" s="361"/>
      <c r="UFU74" s="361"/>
      <c r="UFV74" s="361"/>
      <c r="UFW74" s="361"/>
      <c r="UFX74" s="361"/>
      <c r="UFY74" s="361"/>
      <c r="UFZ74" s="361"/>
      <c r="UGA74" s="361"/>
      <c r="UGB74" s="361"/>
      <c r="UGC74" s="361"/>
      <c r="UGD74" s="361"/>
      <c r="UGE74" s="361"/>
      <c r="UGF74" s="361"/>
      <c r="UGG74" s="361"/>
      <c r="UGH74" s="361"/>
      <c r="UGI74" s="361"/>
      <c r="UGJ74" s="361"/>
      <c r="UGK74" s="361"/>
      <c r="UGL74" s="361"/>
      <c r="UGM74" s="361"/>
      <c r="UGN74" s="361"/>
      <c r="UGO74" s="361"/>
      <c r="UGP74" s="361"/>
      <c r="UGQ74" s="361"/>
      <c r="UGR74" s="361"/>
      <c r="UGS74" s="361"/>
      <c r="UGT74" s="361"/>
      <c r="UGU74" s="361"/>
      <c r="UGV74" s="361"/>
      <c r="UGW74" s="361"/>
      <c r="UGX74" s="361"/>
      <c r="UGY74" s="361"/>
      <c r="UGZ74" s="361"/>
      <c r="UHA74" s="361"/>
      <c r="UHB74" s="361"/>
      <c r="UHC74" s="361"/>
      <c r="UHD74" s="361"/>
      <c r="UHE74" s="361"/>
      <c r="UHF74" s="361"/>
      <c r="UHG74" s="361"/>
      <c r="UHH74" s="361"/>
      <c r="UHI74" s="361"/>
      <c r="UHJ74" s="361"/>
      <c r="UHK74" s="361"/>
      <c r="UHL74" s="361"/>
      <c r="UHM74" s="361"/>
      <c r="UHN74" s="361"/>
      <c r="UHO74" s="361"/>
      <c r="UHP74" s="361"/>
      <c r="UHQ74" s="361"/>
      <c r="UHR74" s="361"/>
      <c r="UHS74" s="361"/>
      <c r="UHT74" s="361"/>
      <c r="UHU74" s="361"/>
      <c r="UHV74" s="361"/>
      <c r="UHW74" s="361"/>
      <c r="UHX74" s="361"/>
      <c r="UHY74" s="361"/>
      <c r="UHZ74" s="361"/>
      <c r="UIA74" s="361"/>
      <c r="UIB74" s="361"/>
      <c r="UIC74" s="361"/>
      <c r="UID74" s="361"/>
      <c r="UIE74" s="361"/>
      <c r="UIF74" s="361"/>
      <c r="UIG74" s="361"/>
      <c r="UIH74" s="361"/>
      <c r="UII74" s="361"/>
      <c r="UIJ74" s="361"/>
      <c r="UIK74" s="361"/>
      <c r="UIL74" s="361"/>
      <c r="UIM74" s="361"/>
      <c r="UIN74" s="361"/>
      <c r="UIO74" s="361"/>
      <c r="UIP74" s="361"/>
      <c r="UIQ74" s="361"/>
      <c r="UIR74" s="361"/>
      <c r="UIS74" s="361"/>
      <c r="UIT74" s="361"/>
      <c r="UIU74" s="361"/>
      <c r="UIV74" s="361"/>
      <c r="UIW74" s="361"/>
      <c r="UIX74" s="361"/>
      <c r="UIY74" s="361"/>
      <c r="UIZ74" s="361"/>
      <c r="UJA74" s="361"/>
      <c r="UJB74" s="361"/>
      <c r="UJC74" s="361"/>
      <c r="UJD74" s="361"/>
      <c r="UJE74" s="361"/>
      <c r="UJF74" s="361"/>
      <c r="UJG74" s="361"/>
      <c r="UJH74" s="361"/>
      <c r="UJI74" s="361"/>
      <c r="UJJ74" s="361"/>
      <c r="UJK74" s="361"/>
      <c r="UJL74" s="361"/>
      <c r="UJM74" s="361"/>
      <c r="UJN74" s="361"/>
      <c r="UJO74" s="361"/>
      <c r="UJP74" s="361"/>
      <c r="UJQ74" s="361"/>
      <c r="UJR74" s="361"/>
      <c r="UJS74" s="361"/>
      <c r="UJT74" s="361"/>
      <c r="UJU74" s="361"/>
      <c r="UJV74" s="361"/>
      <c r="UJW74" s="361"/>
      <c r="UJX74" s="361"/>
      <c r="UJY74" s="361"/>
      <c r="UJZ74" s="361"/>
      <c r="UKA74" s="361"/>
      <c r="UKB74" s="361"/>
      <c r="UKC74" s="361"/>
      <c r="UKD74" s="361"/>
      <c r="UKE74" s="361"/>
      <c r="UKF74" s="361"/>
      <c r="UKG74" s="361"/>
      <c r="UKH74" s="361"/>
      <c r="UKI74" s="361"/>
      <c r="UKJ74" s="361"/>
      <c r="UKK74" s="361"/>
      <c r="UKL74" s="361"/>
      <c r="UKM74" s="361"/>
      <c r="UKN74" s="361"/>
      <c r="UKO74" s="361"/>
      <c r="UKP74" s="361"/>
      <c r="UKQ74" s="361"/>
      <c r="UKR74" s="361"/>
      <c r="UKS74" s="361"/>
      <c r="UKT74" s="361"/>
      <c r="UKU74" s="361"/>
      <c r="UKV74" s="361"/>
      <c r="UKW74" s="361"/>
      <c r="UKX74" s="361"/>
      <c r="UKY74" s="361"/>
      <c r="UKZ74" s="361"/>
      <c r="ULA74" s="361"/>
      <c r="ULB74" s="361"/>
      <c r="ULC74" s="361"/>
      <c r="ULD74" s="361"/>
      <c r="ULE74" s="361"/>
      <c r="ULF74" s="361"/>
      <c r="ULG74" s="361"/>
      <c r="ULH74" s="361"/>
      <c r="ULI74" s="361"/>
      <c r="ULJ74" s="361"/>
      <c r="ULK74" s="361"/>
      <c r="ULL74" s="361"/>
      <c r="ULM74" s="361"/>
      <c r="ULN74" s="361"/>
      <c r="ULO74" s="361"/>
      <c r="ULP74" s="361"/>
      <c r="ULQ74" s="361"/>
      <c r="ULR74" s="361"/>
      <c r="ULS74" s="361"/>
      <c r="ULT74" s="361"/>
      <c r="ULU74" s="361"/>
      <c r="ULV74" s="361"/>
      <c r="ULW74" s="361"/>
      <c r="ULX74" s="361"/>
      <c r="ULY74" s="361"/>
      <c r="ULZ74" s="361"/>
      <c r="UMA74" s="361"/>
      <c r="UMB74" s="361"/>
      <c r="UMC74" s="361"/>
      <c r="UMD74" s="361"/>
      <c r="UME74" s="361"/>
      <c r="UMF74" s="361"/>
      <c r="UMG74" s="361"/>
      <c r="UMH74" s="361"/>
      <c r="UMI74" s="361"/>
      <c r="UMJ74" s="361"/>
      <c r="UMK74" s="361"/>
      <c r="UML74" s="361"/>
      <c r="UMM74" s="361"/>
      <c r="UMN74" s="361"/>
      <c r="UMO74" s="361"/>
      <c r="UMP74" s="361"/>
      <c r="UMQ74" s="361"/>
      <c r="UMR74" s="361"/>
      <c r="UMS74" s="361"/>
      <c r="UMT74" s="361"/>
      <c r="UMU74" s="361"/>
      <c r="UMV74" s="361"/>
      <c r="UMW74" s="361"/>
      <c r="UMX74" s="361"/>
      <c r="UMY74" s="361"/>
      <c r="UMZ74" s="361"/>
      <c r="UNA74" s="361"/>
      <c r="UNB74" s="361"/>
      <c r="UNC74" s="361"/>
      <c r="UND74" s="361"/>
      <c r="UNE74" s="361"/>
      <c r="UNF74" s="361"/>
      <c r="UNG74" s="361"/>
      <c r="UNH74" s="361"/>
      <c r="UNI74" s="361"/>
      <c r="UNJ74" s="361"/>
      <c r="UNK74" s="361"/>
      <c r="UNL74" s="361"/>
      <c r="UNM74" s="361"/>
      <c r="UNN74" s="361"/>
      <c r="UNO74" s="361"/>
      <c r="UNP74" s="361"/>
      <c r="UNQ74" s="361"/>
      <c r="UNR74" s="361"/>
      <c r="UNS74" s="361"/>
      <c r="UNT74" s="361"/>
      <c r="UNU74" s="361"/>
      <c r="UNV74" s="361"/>
      <c r="UNW74" s="361"/>
      <c r="UNX74" s="361"/>
      <c r="UNY74" s="361"/>
      <c r="UNZ74" s="361"/>
      <c r="UOA74" s="361"/>
      <c r="UOB74" s="361"/>
      <c r="UOC74" s="361"/>
      <c r="UOD74" s="361"/>
      <c r="UOE74" s="361"/>
      <c r="UOF74" s="361"/>
      <c r="UOG74" s="361"/>
      <c r="UOH74" s="361"/>
      <c r="UOI74" s="361"/>
      <c r="UOJ74" s="361"/>
      <c r="UOK74" s="361"/>
      <c r="UOL74" s="361"/>
      <c r="UOM74" s="361"/>
      <c r="UON74" s="361"/>
      <c r="UOO74" s="361"/>
      <c r="UOP74" s="361"/>
      <c r="UOQ74" s="361"/>
      <c r="UOR74" s="361"/>
      <c r="UOS74" s="361"/>
      <c r="UOT74" s="361"/>
      <c r="UOU74" s="361"/>
      <c r="UOV74" s="361"/>
      <c r="UOW74" s="361"/>
      <c r="UOX74" s="361"/>
      <c r="UOY74" s="361"/>
      <c r="UOZ74" s="361"/>
      <c r="UPA74" s="361"/>
      <c r="UPB74" s="361"/>
      <c r="UPC74" s="361"/>
      <c r="UPD74" s="361"/>
      <c r="UPE74" s="361"/>
      <c r="UPF74" s="361"/>
      <c r="UPG74" s="361"/>
      <c r="UPH74" s="361"/>
      <c r="UPI74" s="361"/>
      <c r="UPJ74" s="361"/>
      <c r="UPK74" s="361"/>
      <c r="UPL74" s="361"/>
      <c r="UPM74" s="361"/>
      <c r="UPN74" s="361"/>
      <c r="UPO74" s="361"/>
      <c r="UPP74" s="361"/>
      <c r="UPQ74" s="361"/>
      <c r="UPR74" s="361"/>
      <c r="UPS74" s="361"/>
      <c r="UPT74" s="361"/>
      <c r="UPU74" s="361"/>
      <c r="UPV74" s="361"/>
      <c r="UPW74" s="361"/>
      <c r="UPX74" s="361"/>
      <c r="UPY74" s="361"/>
      <c r="UPZ74" s="361"/>
      <c r="UQA74" s="361"/>
      <c r="UQB74" s="361"/>
      <c r="UQC74" s="361"/>
      <c r="UQD74" s="361"/>
      <c r="UQE74" s="361"/>
      <c r="UQF74" s="361"/>
      <c r="UQG74" s="361"/>
      <c r="UQH74" s="361"/>
      <c r="UQI74" s="361"/>
      <c r="UQJ74" s="361"/>
      <c r="UQK74" s="361"/>
      <c r="UQL74" s="361"/>
      <c r="UQM74" s="361"/>
      <c r="UQN74" s="361"/>
      <c r="UQO74" s="361"/>
      <c r="UQP74" s="361"/>
      <c r="UQQ74" s="361"/>
      <c r="UQR74" s="361"/>
      <c r="UQS74" s="361"/>
      <c r="UQT74" s="361"/>
      <c r="UQU74" s="361"/>
      <c r="UQV74" s="361"/>
      <c r="UQW74" s="361"/>
      <c r="UQX74" s="361"/>
      <c r="UQY74" s="361"/>
      <c r="UQZ74" s="361"/>
      <c r="URA74" s="361"/>
      <c r="URB74" s="361"/>
      <c r="URC74" s="361"/>
      <c r="URD74" s="361"/>
      <c r="URE74" s="361"/>
      <c r="URF74" s="361"/>
      <c r="URG74" s="361"/>
      <c r="URH74" s="361"/>
      <c r="URI74" s="361"/>
      <c r="URJ74" s="361"/>
      <c r="URK74" s="361"/>
      <c r="URL74" s="361"/>
      <c r="URM74" s="361"/>
      <c r="URN74" s="361"/>
      <c r="URO74" s="361"/>
      <c r="URP74" s="361"/>
      <c r="URQ74" s="361"/>
      <c r="URR74" s="361"/>
      <c r="URS74" s="361"/>
      <c r="URT74" s="361"/>
      <c r="URU74" s="361"/>
      <c r="URV74" s="361"/>
      <c r="URW74" s="361"/>
      <c r="URX74" s="361"/>
      <c r="URY74" s="361"/>
      <c r="URZ74" s="361"/>
      <c r="USA74" s="361"/>
      <c r="USB74" s="361"/>
      <c r="USC74" s="361"/>
      <c r="USD74" s="361"/>
      <c r="USE74" s="361"/>
      <c r="USF74" s="361"/>
      <c r="USG74" s="361"/>
      <c r="USH74" s="361"/>
      <c r="USI74" s="361"/>
      <c r="USJ74" s="361"/>
      <c r="USK74" s="361"/>
      <c r="USL74" s="361"/>
      <c r="USM74" s="361"/>
      <c r="USN74" s="361"/>
      <c r="USO74" s="361"/>
      <c r="USP74" s="361"/>
      <c r="USQ74" s="361"/>
      <c r="USR74" s="361"/>
      <c r="USS74" s="361"/>
      <c r="UST74" s="361"/>
      <c r="USU74" s="361"/>
      <c r="USV74" s="361"/>
      <c r="USW74" s="361"/>
      <c r="USX74" s="361"/>
      <c r="USY74" s="361"/>
      <c r="USZ74" s="361"/>
      <c r="UTA74" s="361"/>
      <c r="UTB74" s="361"/>
      <c r="UTC74" s="361"/>
      <c r="UTD74" s="361"/>
      <c r="UTE74" s="361"/>
      <c r="UTF74" s="361"/>
      <c r="UTG74" s="361"/>
      <c r="UTH74" s="361"/>
      <c r="UTI74" s="361"/>
      <c r="UTJ74" s="361"/>
      <c r="UTK74" s="361"/>
      <c r="UTL74" s="361"/>
      <c r="UTM74" s="361"/>
      <c r="UTN74" s="361"/>
      <c r="UTO74" s="361"/>
      <c r="UTP74" s="361"/>
      <c r="UTQ74" s="361"/>
      <c r="UTR74" s="361"/>
      <c r="UTS74" s="361"/>
      <c r="UTT74" s="361"/>
      <c r="UTU74" s="361"/>
      <c r="UTV74" s="361"/>
      <c r="UTW74" s="361"/>
      <c r="UTX74" s="361"/>
      <c r="UTY74" s="361"/>
      <c r="UTZ74" s="361"/>
      <c r="UUA74" s="361"/>
      <c r="UUB74" s="361"/>
      <c r="UUC74" s="361"/>
      <c r="UUD74" s="361"/>
      <c r="UUE74" s="361"/>
      <c r="UUF74" s="361"/>
      <c r="UUG74" s="361"/>
      <c r="UUH74" s="361"/>
      <c r="UUI74" s="361"/>
      <c r="UUJ74" s="361"/>
      <c r="UUK74" s="361"/>
      <c r="UUL74" s="361"/>
      <c r="UUM74" s="361"/>
      <c r="UUN74" s="361"/>
      <c r="UUO74" s="361"/>
      <c r="UUP74" s="361"/>
      <c r="UUQ74" s="361"/>
      <c r="UUR74" s="361"/>
      <c r="UUS74" s="361"/>
      <c r="UUT74" s="361"/>
      <c r="UUU74" s="361"/>
      <c r="UUV74" s="361"/>
      <c r="UUW74" s="361"/>
      <c r="UUX74" s="361"/>
      <c r="UUY74" s="361"/>
      <c r="UUZ74" s="361"/>
      <c r="UVA74" s="361"/>
      <c r="UVB74" s="361"/>
      <c r="UVC74" s="361"/>
      <c r="UVD74" s="361"/>
      <c r="UVE74" s="361"/>
      <c r="UVF74" s="361"/>
      <c r="UVG74" s="361"/>
      <c r="UVH74" s="361"/>
      <c r="UVI74" s="361"/>
      <c r="UVJ74" s="361"/>
      <c r="UVK74" s="361"/>
      <c r="UVL74" s="361"/>
      <c r="UVM74" s="361"/>
      <c r="UVN74" s="361"/>
      <c r="UVO74" s="361"/>
      <c r="UVP74" s="361"/>
      <c r="UVQ74" s="361"/>
      <c r="UVR74" s="361"/>
      <c r="UVS74" s="361"/>
      <c r="UVT74" s="361"/>
      <c r="UVU74" s="361"/>
      <c r="UVV74" s="361"/>
      <c r="UVW74" s="361"/>
      <c r="UVX74" s="361"/>
      <c r="UVY74" s="361"/>
      <c r="UVZ74" s="361"/>
      <c r="UWA74" s="361"/>
      <c r="UWB74" s="361"/>
      <c r="UWC74" s="361"/>
      <c r="UWD74" s="361"/>
      <c r="UWE74" s="361"/>
      <c r="UWF74" s="361"/>
      <c r="UWG74" s="361"/>
      <c r="UWH74" s="361"/>
      <c r="UWI74" s="361"/>
      <c r="UWJ74" s="361"/>
      <c r="UWK74" s="361"/>
      <c r="UWL74" s="361"/>
      <c r="UWM74" s="361"/>
      <c r="UWN74" s="361"/>
      <c r="UWO74" s="361"/>
      <c r="UWP74" s="361"/>
      <c r="UWQ74" s="361"/>
      <c r="UWR74" s="361"/>
      <c r="UWS74" s="361"/>
      <c r="UWT74" s="361"/>
      <c r="UWU74" s="361"/>
      <c r="UWV74" s="361"/>
      <c r="UWW74" s="361"/>
      <c r="UWX74" s="361"/>
      <c r="UWY74" s="361"/>
      <c r="UWZ74" s="361"/>
      <c r="UXA74" s="361"/>
      <c r="UXB74" s="361"/>
      <c r="UXC74" s="361"/>
      <c r="UXD74" s="361"/>
      <c r="UXE74" s="361"/>
      <c r="UXF74" s="361"/>
      <c r="UXG74" s="361"/>
      <c r="UXH74" s="361"/>
      <c r="UXI74" s="361"/>
      <c r="UXJ74" s="361"/>
      <c r="UXK74" s="361"/>
      <c r="UXL74" s="361"/>
      <c r="UXM74" s="361"/>
      <c r="UXN74" s="361"/>
      <c r="UXO74" s="361"/>
      <c r="UXP74" s="361"/>
      <c r="UXQ74" s="361"/>
      <c r="UXR74" s="361"/>
      <c r="UXS74" s="361"/>
      <c r="UXT74" s="361"/>
      <c r="UXU74" s="361"/>
      <c r="UXV74" s="361"/>
      <c r="UXW74" s="361"/>
      <c r="UXX74" s="361"/>
      <c r="UXY74" s="361"/>
      <c r="UXZ74" s="361"/>
      <c r="UYA74" s="361"/>
      <c r="UYB74" s="361"/>
      <c r="UYC74" s="361"/>
      <c r="UYD74" s="361"/>
      <c r="UYE74" s="361"/>
      <c r="UYF74" s="361"/>
      <c r="UYG74" s="361"/>
      <c r="UYH74" s="361"/>
      <c r="UYI74" s="361"/>
      <c r="UYJ74" s="361"/>
      <c r="UYK74" s="361"/>
      <c r="UYL74" s="361"/>
      <c r="UYM74" s="361"/>
      <c r="UYN74" s="361"/>
      <c r="UYO74" s="361"/>
      <c r="UYP74" s="361"/>
      <c r="UYQ74" s="361"/>
      <c r="UYR74" s="361"/>
      <c r="UYS74" s="361"/>
      <c r="UYT74" s="361"/>
      <c r="UYU74" s="361"/>
      <c r="UYV74" s="361"/>
      <c r="UYW74" s="361"/>
      <c r="UYX74" s="361"/>
      <c r="UYY74" s="361"/>
      <c r="UYZ74" s="361"/>
      <c r="UZA74" s="361"/>
      <c r="UZB74" s="361"/>
      <c r="UZC74" s="361"/>
      <c r="UZD74" s="361"/>
      <c r="UZE74" s="361"/>
      <c r="UZF74" s="361"/>
      <c r="UZG74" s="361"/>
      <c r="UZH74" s="361"/>
      <c r="UZI74" s="361"/>
      <c r="UZJ74" s="361"/>
      <c r="UZK74" s="361"/>
      <c r="UZL74" s="361"/>
      <c r="UZM74" s="361"/>
      <c r="UZN74" s="361"/>
      <c r="UZO74" s="361"/>
      <c r="UZP74" s="361"/>
      <c r="UZQ74" s="361"/>
      <c r="UZR74" s="361"/>
      <c r="UZS74" s="361"/>
      <c r="UZT74" s="361"/>
      <c r="UZU74" s="361"/>
      <c r="UZV74" s="361"/>
      <c r="UZW74" s="361"/>
      <c r="UZX74" s="361"/>
      <c r="UZY74" s="361"/>
      <c r="UZZ74" s="361"/>
      <c r="VAA74" s="361"/>
      <c r="VAB74" s="361"/>
      <c r="VAC74" s="361"/>
      <c r="VAD74" s="361"/>
      <c r="VAE74" s="361"/>
      <c r="VAF74" s="361"/>
      <c r="VAG74" s="361"/>
      <c r="VAH74" s="361"/>
      <c r="VAI74" s="361"/>
      <c r="VAJ74" s="361"/>
      <c r="VAK74" s="361"/>
      <c r="VAL74" s="361"/>
      <c r="VAM74" s="361"/>
      <c r="VAN74" s="361"/>
      <c r="VAO74" s="361"/>
      <c r="VAP74" s="361"/>
      <c r="VAQ74" s="361"/>
      <c r="VAR74" s="361"/>
      <c r="VAS74" s="361"/>
      <c r="VAT74" s="361"/>
      <c r="VAU74" s="361"/>
      <c r="VAV74" s="361"/>
      <c r="VAW74" s="361"/>
      <c r="VAX74" s="361"/>
      <c r="VAY74" s="361"/>
      <c r="VAZ74" s="361"/>
      <c r="VBA74" s="361"/>
      <c r="VBB74" s="361"/>
      <c r="VBC74" s="361"/>
      <c r="VBD74" s="361"/>
      <c r="VBE74" s="361"/>
      <c r="VBF74" s="361"/>
      <c r="VBG74" s="361"/>
      <c r="VBH74" s="361"/>
      <c r="VBI74" s="361"/>
      <c r="VBJ74" s="361"/>
      <c r="VBK74" s="361"/>
      <c r="VBL74" s="361"/>
      <c r="VBM74" s="361"/>
      <c r="VBN74" s="361"/>
      <c r="VBO74" s="361"/>
      <c r="VBP74" s="361"/>
      <c r="VBQ74" s="361"/>
      <c r="VBR74" s="361"/>
      <c r="VBS74" s="361"/>
      <c r="VBT74" s="361"/>
      <c r="VBU74" s="361"/>
      <c r="VBV74" s="361"/>
      <c r="VBW74" s="361"/>
      <c r="VBX74" s="361"/>
      <c r="VBY74" s="361"/>
      <c r="VBZ74" s="361"/>
      <c r="VCA74" s="361"/>
      <c r="VCB74" s="361"/>
      <c r="VCC74" s="361"/>
      <c r="VCD74" s="361"/>
      <c r="VCE74" s="361"/>
      <c r="VCF74" s="361"/>
      <c r="VCG74" s="361"/>
      <c r="VCH74" s="361"/>
      <c r="VCI74" s="361"/>
      <c r="VCJ74" s="361"/>
      <c r="VCK74" s="361"/>
      <c r="VCL74" s="361"/>
      <c r="VCM74" s="361"/>
      <c r="VCN74" s="361"/>
      <c r="VCO74" s="361"/>
      <c r="VCP74" s="361"/>
      <c r="VCQ74" s="361"/>
      <c r="VCR74" s="361"/>
      <c r="VCS74" s="361"/>
      <c r="VCT74" s="361"/>
      <c r="VCU74" s="361"/>
      <c r="VCV74" s="361"/>
      <c r="VCW74" s="361"/>
      <c r="VCX74" s="361"/>
      <c r="VCY74" s="361"/>
      <c r="VCZ74" s="361"/>
      <c r="VDA74" s="361"/>
      <c r="VDB74" s="361"/>
      <c r="VDC74" s="361"/>
      <c r="VDD74" s="361"/>
      <c r="VDE74" s="361"/>
      <c r="VDF74" s="361"/>
      <c r="VDG74" s="361"/>
      <c r="VDH74" s="361"/>
      <c r="VDI74" s="361"/>
      <c r="VDJ74" s="361"/>
      <c r="VDK74" s="361"/>
      <c r="VDL74" s="361"/>
      <c r="VDM74" s="361"/>
      <c r="VDN74" s="361"/>
      <c r="VDO74" s="361"/>
      <c r="VDP74" s="361"/>
      <c r="VDQ74" s="361"/>
      <c r="VDR74" s="361"/>
      <c r="VDS74" s="361"/>
      <c r="VDT74" s="361"/>
      <c r="VDU74" s="361"/>
      <c r="VDV74" s="361"/>
      <c r="VDW74" s="361"/>
      <c r="VDX74" s="361"/>
      <c r="VDY74" s="361"/>
      <c r="VDZ74" s="361"/>
      <c r="VEA74" s="361"/>
      <c r="VEB74" s="361"/>
      <c r="VEC74" s="361"/>
      <c r="VED74" s="361"/>
      <c r="VEE74" s="361"/>
      <c r="VEF74" s="361"/>
      <c r="VEG74" s="361"/>
      <c r="VEH74" s="361"/>
      <c r="VEI74" s="361"/>
      <c r="VEJ74" s="361"/>
      <c r="VEK74" s="361"/>
      <c r="VEL74" s="361"/>
      <c r="VEM74" s="361"/>
      <c r="VEN74" s="361"/>
      <c r="VEO74" s="361"/>
      <c r="VEP74" s="361"/>
      <c r="VEQ74" s="361"/>
      <c r="VER74" s="361"/>
      <c r="VES74" s="361"/>
      <c r="VET74" s="361"/>
      <c r="VEU74" s="361"/>
      <c r="VEV74" s="361"/>
      <c r="VEW74" s="361"/>
      <c r="VEX74" s="361"/>
      <c r="VEY74" s="361"/>
      <c r="VEZ74" s="361"/>
      <c r="VFA74" s="361"/>
      <c r="VFB74" s="361"/>
      <c r="VFC74" s="361"/>
      <c r="VFD74" s="361"/>
      <c r="VFE74" s="361"/>
      <c r="VFF74" s="361"/>
      <c r="VFG74" s="361"/>
      <c r="VFH74" s="361"/>
      <c r="VFI74" s="361"/>
      <c r="VFJ74" s="361"/>
      <c r="VFK74" s="361"/>
      <c r="VFL74" s="361"/>
      <c r="VFM74" s="361"/>
      <c r="VFN74" s="361"/>
      <c r="VFO74" s="361"/>
      <c r="VFP74" s="361"/>
      <c r="VFQ74" s="361"/>
      <c r="VFR74" s="361"/>
      <c r="VFS74" s="361"/>
      <c r="VFT74" s="361"/>
      <c r="VFU74" s="361"/>
      <c r="VFV74" s="361"/>
      <c r="VFW74" s="361"/>
      <c r="VFX74" s="361"/>
      <c r="VFY74" s="361"/>
      <c r="VFZ74" s="361"/>
      <c r="VGA74" s="361"/>
      <c r="VGB74" s="361"/>
      <c r="VGC74" s="361"/>
      <c r="VGD74" s="361"/>
      <c r="VGE74" s="361"/>
      <c r="VGF74" s="361"/>
      <c r="VGG74" s="361"/>
      <c r="VGH74" s="361"/>
      <c r="VGI74" s="361"/>
      <c r="VGJ74" s="361"/>
      <c r="VGK74" s="361"/>
      <c r="VGL74" s="361"/>
      <c r="VGM74" s="361"/>
      <c r="VGN74" s="361"/>
      <c r="VGO74" s="361"/>
      <c r="VGP74" s="361"/>
      <c r="VGQ74" s="361"/>
      <c r="VGR74" s="361"/>
      <c r="VGS74" s="361"/>
      <c r="VGT74" s="361"/>
      <c r="VGU74" s="361"/>
      <c r="VGV74" s="361"/>
      <c r="VGW74" s="361"/>
      <c r="VGX74" s="361"/>
      <c r="VGY74" s="361"/>
      <c r="VGZ74" s="361"/>
      <c r="VHA74" s="361"/>
      <c r="VHB74" s="361"/>
      <c r="VHC74" s="361"/>
      <c r="VHD74" s="361"/>
      <c r="VHE74" s="361"/>
      <c r="VHF74" s="361"/>
      <c r="VHG74" s="361"/>
      <c r="VHH74" s="361"/>
      <c r="VHI74" s="361"/>
      <c r="VHJ74" s="361"/>
      <c r="VHK74" s="361"/>
      <c r="VHL74" s="361"/>
      <c r="VHM74" s="361"/>
      <c r="VHN74" s="361"/>
      <c r="VHO74" s="361"/>
      <c r="VHP74" s="361"/>
      <c r="VHQ74" s="361"/>
      <c r="VHR74" s="361"/>
      <c r="VHS74" s="361"/>
      <c r="VHT74" s="361"/>
      <c r="VHU74" s="361"/>
      <c r="VHV74" s="361"/>
      <c r="VHW74" s="361"/>
      <c r="VHX74" s="361"/>
      <c r="VHY74" s="361"/>
      <c r="VHZ74" s="361"/>
      <c r="VIA74" s="361"/>
      <c r="VIB74" s="361"/>
      <c r="VIC74" s="361"/>
      <c r="VID74" s="361"/>
      <c r="VIE74" s="361"/>
      <c r="VIF74" s="361"/>
      <c r="VIG74" s="361"/>
      <c r="VIH74" s="361"/>
      <c r="VII74" s="361"/>
      <c r="VIJ74" s="361"/>
      <c r="VIK74" s="361"/>
      <c r="VIL74" s="361"/>
      <c r="VIM74" s="361"/>
      <c r="VIN74" s="361"/>
      <c r="VIO74" s="361"/>
      <c r="VIP74" s="361"/>
      <c r="VIQ74" s="361"/>
      <c r="VIR74" s="361"/>
      <c r="VIS74" s="361"/>
      <c r="VIT74" s="361"/>
      <c r="VIU74" s="361"/>
      <c r="VIV74" s="361"/>
      <c r="VIW74" s="361"/>
      <c r="VIX74" s="361"/>
      <c r="VIY74" s="361"/>
      <c r="VIZ74" s="361"/>
      <c r="VJA74" s="361"/>
      <c r="VJB74" s="361"/>
      <c r="VJC74" s="361"/>
      <c r="VJD74" s="361"/>
      <c r="VJE74" s="361"/>
      <c r="VJF74" s="361"/>
      <c r="VJG74" s="361"/>
      <c r="VJH74" s="361"/>
      <c r="VJI74" s="361"/>
      <c r="VJJ74" s="361"/>
      <c r="VJK74" s="361"/>
      <c r="VJL74" s="361"/>
      <c r="VJM74" s="361"/>
      <c r="VJN74" s="361"/>
      <c r="VJO74" s="361"/>
      <c r="VJP74" s="361"/>
      <c r="VJQ74" s="361"/>
      <c r="VJR74" s="361"/>
      <c r="VJS74" s="361"/>
      <c r="VJT74" s="361"/>
      <c r="VJU74" s="361"/>
      <c r="VJV74" s="361"/>
      <c r="VJW74" s="361"/>
      <c r="VJX74" s="361"/>
      <c r="VJY74" s="361"/>
      <c r="VJZ74" s="361"/>
      <c r="VKA74" s="361"/>
      <c r="VKB74" s="361"/>
      <c r="VKC74" s="361"/>
      <c r="VKD74" s="361"/>
      <c r="VKE74" s="361"/>
      <c r="VKF74" s="361"/>
      <c r="VKG74" s="361"/>
      <c r="VKH74" s="361"/>
      <c r="VKI74" s="361"/>
      <c r="VKJ74" s="361"/>
      <c r="VKK74" s="361"/>
      <c r="VKL74" s="361"/>
      <c r="VKM74" s="361"/>
      <c r="VKN74" s="361"/>
      <c r="VKO74" s="361"/>
      <c r="VKP74" s="361"/>
      <c r="VKQ74" s="361"/>
      <c r="VKR74" s="361"/>
      <c r="VKS74" s="361"/>
      <c r="VKT74" s="361"/>
      <c r="VKU74" s="361"/>
      <c r="VKV74" s="361"/>
      <c r="VKW74" s="361"/>
      <c r="VKX74" s="361"/>
      <c r="VKY74" s="361"/>
      <c r="VKZ74" s="361"/>
      <c r="VLA74" s="361"/>
      <c r="VLB74" s="361"/>
      <c r="VLC74" s="361"/>
      <c r="VLD74" s="361"/>
      <c r="VLE74" s="361"/>
      <c r="VLF74" s="361"/>
      <c r="VLG74" s="361"/>
      <c r="VLH74" s="361"/>
      <c r="VLI74" s="361"/>
      <c r="VLJ74" s="361"/>
      <c r="VLK74" s="361"/>
      <c r="VLL74" s="361"/>
      <c r="VLM74" s="361"/>
      <c r="VLN74" s="361"/>
      <c r="VLO74" s="361"/>
      <c r="VLP74" s="361"/>
      <c r="VLQ74" s="361"/>
      <c r="VLR74" s="361"/>
      <c r="VLS74" s="361"/>
      <c r="VLT74" s="361"/>
      <c r="VLU74" s="361"/>
      <c r="VLV74" s="361"/>
      <c r="VLW74" s="361"/>
      <c r="VLX74" s="361"/>
      <c r="VLY74" s="361"/>
      <c r="VLZ74" s="361"/>
      <c r="VMA74" s="361"/>
      <c r="VMB74" s="361"/>
      <c r="VMC74" s="361"/>
      <c r="VMD74" s="361"/>
      <c r="VME74" s="361"/>
      <c r="VMF74" s="361"/>
      <c r="VMG74" s="361"/>
      <c r="VMH74" s="361"/>
      <c r="VMI74" s="361"/>
      <c r="VMJ74" s="361"/>
      <c r="VMK74" s="361"/>
      <c r="VML74" s="361"/>
      <c r="VMM74" s="361"/>
      <c r="VMN74" s="361"/>
      <c r="VMO74" s="361"/>
      <c r="VMP74" s="361"/>
      <c r="VMQ74" s="361"/>
      <c r="VMR74" s="361"/>
      <c r="VMS74" s="361"/>
      <c r="VMT74" s="361"/>
      <c r="VMU74" s="361"/>
      <c r="VMV74" s="361"/>
      <c r="VMW74" s="361"/>
      <c r="VMX74" s="361"/>
      <c r="VMY74" s="361"/>
      <c r="VMZ74" s="361"/>
      <c r="VNA74" s="361"/>
      <c r="VNB74" s="361"/>
      <c r="VNC74" s="361"/>
      <c r="VND74" s="361"/>
      <c r="VNE74" s="361"/>
      <c r="VNF74" s="361"/>
      <c r="VNG74" s="361"/>
      <c r="VNH74" s="361"/>
      <c r="VNI74" s="361"/>
      <c r="VNJ74" s="361"/>
      <c r="VNK74" s="361"/>
      <c r="VNL74" s="361"/>
      <c r="VNM74" s="361"/>
      <c r="VNN74" s="361"/>
      <c r="VNO74" s="361"/>
      <c r="VNP74" s="361"/>
      <c r="VNQ74" s="361"/>
      <c r="VNR74" s="361"/>
      <c r="VNS74" s="361"/>
      <c r="VNT74" s="361"/>
      <c r="VNU74" s="361"/>
      <c r="VNV74" s="361"/>
      <c r="VNW74" s="361"/>
      <c r="VNX74" s="361"/>
      <c r="VNY74" s="361"/>
      <c r="VNZ74" s="361"/>
      <c r="VOA74" s="361"/>
      <c r="VOB74" s="361"/>
      <c r="VOC74" s="361"/>
      <c r="VOD74" s="361"/>
      <c r="VOE74" s="361"/>
      <c r="VOF74" s="361"/>
      <c r="VOG74" s="361"/>
      <c r="VOH74" s="361"/>
      <c r="VOI74" s="361"/>
      <c r="VOJ74" s="361"/>
      <c r="VOK74" s="361"/>
      <c r="VOL74" s="361"/>
      <c r="VOM74" s="361"/>
      <c r="VON74" s="361"/>
      <c r="VOO74" s="361"/>
      <c r="VOP74" s="361"/>
      <c r="VOQ74" s="361"/>
      <c r="VOR74" s="361"/>
      <c r="VOS74" s="361"/>
      <c r="VOT74" s="361"/>
      <c r="VOU74" s="361"/>
      <c r="VOV74" s="361"/>
      <c r="VOW74" s="361"/>
      <c r="VOX74" s="361"/>
      <c r="VOY74" s="361"/>
      <c r="VOZ74" s="361"/>
      <c r="VPA74" s="361"/>
      <c r="VPB74" s="361"/>
      <c r="VPC74" s="361"/>
      <c r="VPD74" s="361"/>
      <c r="VPE74" s="361"/>
      <c r="VPF74" s="361"/>
      <c r="VPG74" s="361"/>
      <c r="VPH74" s="361"/>
      <c r="VPI74" s="361"/>
      <c r="VPJ74" s="361"/>
      <c r="VPK74" s="361"/>
      <c r="VPL74" s="361"/>
      <c r="VPM74" s="361"/>
      <c r="VPN74" s="361"/>
      <c r="VPO74" s="361"/>
      <c r="VPP74" s="361"/>
      <c r="VPQ74" s="361"/>
      <c r="VPR74" s="361"/>
      <c r="VPS74" s="361"/>
      <c r="VPT74" s="361"/>
      <c r="VPU74" s="361"/>
      <c r="VPV74" s="361"/>
      <c r="VPW74" s="361"/>
      <c r="VPX74" s="361"/>
      <c r="VPY74" s="361"/>
      <c r="VPZ74" s="361"/>
      <c r="VQA74" s="361"/>
      <c r="VQB74" s="361"/>
      <c r="VQC74" s="361"/>
      <c r="VQD74" s="361"/>
      <c r="VQE74" s="361"/>
      <c r="VQF74" s="361"/>
      <c r="VQG74" s="361"/>
      <c r="VQH74" s="361"/>
      <c r="VQI74" s="361"/>
      <c r="VQJ74" s="361"/>
      <c r="VQK74" s="361"/>
      <c r="VQL74" s="361"/>
      <c r="VQM74" s="361"/>
      <c r="VQN74" s="361"/>
      <c r="VQO74" s="361"/>
      <c r="VQP74" s="361"/>
      <c r="VQQ74" s="361"/>
      <c r="VQR74" s="361"/>
      <c r="VQS74" s="361"/>
      <c r="VQT74" s="361"/>
      <c r="VQU74" s="361"/>
      <c r="VQV74" s="361"/>
      <c r="VQW74" s="361"/>
      <c r="VQX74" s="361"/>
      <c r="VQY74" s="361"/>
      <c r="VQZ74" s="361"/>
      <c r="VRA74" s="361"/>
      <c r="VRB74" s="361"/>
      <c r="VRC74" s="361"/>
      <c r="VRD74" s="361"/>
      <c r="VRE74" s="361"/>
      <c r="VRF74" s="361"/>
      <c r="VRG74" s="361"/>
      <c r="VRH74" s="361"/>
      <c r="VRI74" s="361"/>
      <c r="VRJ74" s="361"/>
      <c r="VRK74" s="361"/>
      <c r="VRL74" s="361"/>
      <c r="VRM74" s="361"/>
      <c r="VRN74" s="361"/>
      <c r="VRO74" s="361"/>
      <c r="VRP74" s="361"/>
      <c r="VRQ74" s="361"/>
      <c r="VRR74" s="361"/>
      <c r="VRS74" s="361"/>
      <c r="VRT74" s="361"/>
      <c r="VRU74" s="361"/>
      <c r="VRV74" s="361"/>
      <c r="VRW74" s="361"/>
      <c r="VRX74" s="361"/>
      <c r="VRY74" s="361"/>
      <c r="VRZ74" s="361"/>
      <c r="VSA74" s="361"/>
      <c r="VSB74" s="361"/>
      <c r="VSC74" s="361"/>
      <c r="VSD74" s="361"/>
      <c r="VSE74" s="361"/>
      <c r="VSF74" s="361"/>
      <c r="VSG74" s="361"/>
      <c r="VSH74" s="361"/>
      <c r="VSI74" s="361"/>
      <c r="VSJ74" s="361"/>
      <c r="VSK74" s="361"/>
      <c r="VSL74" s="361"/>
      <c r="VSM74" s="361"/>
      <c r="VSN74" s="361"/>
      <c r="VSO74" s="361"/>
      <c r="VSP74" s="361"/>
      <c r="VSQ74" s="361"/>
      <c r="VSR74" s="361"/>
      <c r="VSS74" s="361"/>
      <c r="VST74" s="361"/>
      <c r="VSU74" s="361"/>
      <c r="VSV74" s="361"/>
      <c r="VSW74" s="361"/>
      <c r="VSX74" s="361"/>
      <c r="VSY74" s="361"/>
      <c r="VSZ74" s="361"/>
      <c r="VTA74" s="361"/>
      <c r="VTB74" s="361"/>
      <c r="VTC74" s="361"/>
      <c r="VTD74" s="361"/>
      <c r="VTE74" s="361"/>
      <c r="VTF74" s="361"/>
      <c r="VTG74" s="361"/>
      <c r="VTH74" s="361"/>
      <c r="VTI74" s="361"/>
      <c r="VTJ74" s="361"/>
      <c r="VTK74" s="361"/>
      <c r="VTL74" s="361"/>
      <c r="VTM74" s="361"/>
      <c r="VTN74" s="361"/>
      <c r="VTO74" s="361"/>
      <c r="VTP74" s="361"/>
      <c r="VTQ74" s="361"/>
      <c r="VTR74" s="361"/>
      <c r="VTS74" s="361"/>
      <c r="VTT74" s="361"/>
      <c r="VTU74" s="361"/>
      <c r="VTV74" s="361"/>
      <c r="VTW74" s="361"/>
      <c r="VTX74" s="361"/>
      <c r="VTY74" s="361"/>
      <c r="VTZ74" s="361"/>
      <c r="VUA74" s="361"/>
      <c r="VUB74" s="361"/>
      <c r="VUC74" s="361"/>
      <c r="VUD74" s="361"/>
      <c r="VUE74" s="361"/>
      <c r="VUF74" s="361"/>
      <c r="VUG74" s="361"/>
      <c r="VUH74" s="361"/>
      <c r="VUI74" s="361"/>
      <c r="VUJ74" s="361"/>
      <c r="VUK74" s="361"/>
      <c r="VUL74" s="361"/>
      <c r="VUM74" s="361"/>
      <c r="VUN74" s="361"/>
      <c r="VUO74" s="361"/>
      <c r="VUP74" s="361"/>
      <c r="VUQ74" s="361"/>
      <c r="VUR74" s="361"/>
      <c r="VUS74" s="361"/>
      <c r="VUT74" s="361"/>
      <c r="VUU74" s="361"/>
      <c r="VUV74" s="361"/>
      <c r="VUW74" s="361"/>
      <c r="VUX74" s="361"/>
      <c r="VUY74" s="361"/>
      <c r="VUZ74" s="361"/>
      <c r="VVA74" s="361"/>
      <c r="VVB74" s="361"/>
      <c r="VVC74" s="361"/>
      <c r="VVD74" s="361"/>
      <c r="VVE74" s="361"/>
      <c r="VVF74" s="361"/>
      <c r="VVG74" s="361"/>
      <c r="VVH74" s="361"/>
      <c r="VVI74" s="361"/>
      <c r="VVJ74" s="361"/>
      <c r="VVK74" s="361"/>
      <c r="VVL74" s="361"/>
      <c r="VVM74" s="361"/>
      <c r="VVN74" s="361"/>
      <c r="VVO74" s="361"/>
      <c r="VVP74" s="361"/>
      <c r="VVQ74" s="361"/>
      <c r="VVR74" s="361"/>
      <c r="VVS74" s="361"/>
      <c r="VVT74" s="361"/>
      <c r="VVU74" s="361"/>
      <c r="VVV74" s="361"/>
      <c r="VVW74" s="361"/>
      <c r="VVX74" s="361"/>
      <c r="VVY74" s="361"/>
      <c r="VVZ74" s="361"/>
      <c r="VWA74" s="361"/>
      <c r="VWB74" s="361"/>
      <c r="VWC74" s="361"/>
      <c r="VWD74" s="361"/>
      <c r="VWE74" s="361"/>
      <c r="VWF74" s="361"/>
      <c r="VWG74" s="361"/>
      <c r="VWH74" s="361"/>
      <c r="VWI74" s="361"/>
      <c r="VWJ74" s="361"/>
      <c r="VWK74" s="361"/>
      <c r="VWL74" s="361"/>
      <c r="VWM74" s="361"/>
      <c r="VWN74" s="361"/>
      <c r="VWO74" s="361"/>
      <c r="VWP74" s="361"/>
      <c r="VWQ74" s="361"/>
      <c r="VWR74" s="361"/>
      <c r="VWS74" s="361"/>
      <c r="VWT74" s="361"/>
      <c r="VWU74" s="361"/>
      <c r="VWV74" s="361"/>
      <c r="VWW74" s="361"/>
      <c r="VWX74" s="361"/>
      <c r="VWY74" s="361"/>
      <c r="VWZ74" s="361"/>
      <c r="VXA74" s="361"/>
      <c r="VXB74" s="361"/>
      <c r="VXC74" s="361"/>
      <c r="VXD74" s="361"/>
      <c r="VXE74" s="361"/>
      <c r="VXF74" s="361"/>
      <c r="VXG74" s="361"/>
      <c r="VXH74" s="361"/>
      <c r="VXI74" s="361"/>
      <c r="VXJ74" s="361"/>
      <c r="VXK74" s="361"/>
      <c r="VXL74" s="361"/>
      <c r="VXM74" s="361"/>
      <c r="VXN74" s="361"/>
      <c r="VXO74" s="361"/>
      <c r="VXP74" s="361"/>
      <c r="VXQ74" s="361"/>
      <c r="VXR74" s="361"/>
      <c r="VXS74" s="361"/>
      <c r="VXT74" s="361"/>
      <c r="VXU74" s="361"/>
      <c r="VXV74" s="361"/>
      <c r="VXW74" s="361"/>
      <c r="VXX74" s="361"/>
      <c r="VXY74" s="361"/>
      <c r="VXZ74" s="361"/>
      <c r="VYA74" s="361"/>
      <c r="VYB74" s="361"/>
      <c r="VYC74" s="361"/>
      <c r="VYD74" s="361"/>
      <c r="VYE74" s="361"/>
      <c r="VYF74" s="361"/>
      <c r="VYG74" s="361"/>
      <c r="VYH74" s="361"/>
      <c r="VYI74" s="361"/>
      <c r="VYJ74" s="361"/>
      <c r="VYK74" s="361"/>
      <c r="VYL74" s="361"/>
      <c r="VYM74" s="361"/>
      <c r="VYN74" s="361"/>
      <c r="VYO74" s="361"/>
      <c r="VYP74" s="361"/>
      <c r="VYQ74" s="361"/>
      <c r="VYR74" s="361"/>
      <c r="VYS74" s="361"/>
      <c r="VYT74" s="361"/>
      <c r="VYU74" s="361"/>
      <c r="VYV74" s="361"/>
      <c r="VYW74" s="361"/>
      <c r="VYX74" s="361"/>
      <c r="VYY74" s="361"/>
      <c r="VYZ74" s="361"/>
      <c r="VZA74" s="361"/>
      <c r="VZB74" s="361"/>
      <c r="VZC74" s="361"/>
      <c r="VZD74" s="361"/>
      <c r="VZE74" s="361"/>
      <c r="VZF74" s="361"/>
      <c r="VZG74" s="361"/>
      <c r="VZH74" s="361"/>
      <c r="VZI74" s="361"/>
      <c r="VZJ74" s="361"/>
      <c r="VZK74" s="361"/>
      <c r="VZL74" s="361"/>
      <c r="VZM74" s="361"/>
      <c r="VZN74" s="361"/>
      <c r="VZO74" s="361"/>
      <c r="VZP74" s="361"/>
      <c r="VZQ74" s="361"/>
      <c r="VZR74" s="361"/>
      <c r="VZS74" s="361"/>
      <c r="VZT74" s="361"/>
      <c r="VZU74" s="361"/>
      <c r="VZV74" s="361"/>
      <c r="VZW74" s="361"/>
      <c r="VZX74" s="361"/>
      <c r="VZY74" s="361"/>
      <c r="VZZ74" s="361"/>
      <c r="WAA74" s="361"/>
      <c r="WAB74" s="361"/>
      <c r="WAC74" s="361"/>
      <c r="WAD74" s="361"/>
      <c r="WAE74" s="361"/>
      <c r="WAF74" s="361"/>
      <c r="WAG74" s="361"/>
      <c r="WAH74" s="361"/>
      <c r="WAI74" s="361"/>
      <c r="WAJ74" s="361"/>
      <c r="WAK74" s="361"/>
      <c r="WAL74" s="361"/>
      <c r="WAM74" s="361"/>
      <c r="WAN74" s="361"/>
      <c r="WAO74" s="361"/>
      <c r="WAP74" s="361"/>
      <c r="WAQ74" s="361"/>
      <c r="WAR74" s="361"/>
      <c r="WAS74" s="361"/>
      <c r="WAT74" s="361"/>
      <c r="WAU74" s="361"/>
      <c r="WAV74" s="361"/>
      <c r="WAW74" s="361"/>
      <c r="WAX74" s="361"/>
      <c r="WAY74" s="361"/>
      <c r="WAZ74" s="361"/>
      <c r="WBA74" s="361"/>
      <c r="WBB74" s="361"/>
      <c r="WBC74" s="361"/>
      <c r="WBD74" s="361"/>
      <c r="WBE74" s="361"/>
      <c r="WBF74" s="361"/>
      <c r="WBG74" s="361"/>
      <c r="WBH74" s="361"/>
      <c r="WBI74" s="361"/>
      <c r="WBJ74" s="361"/>
      <c r="WBK74" s="361"/>
      <c r="WBL74" s="361"/>
      <c r="WBM74" s="361"/>
      <c r="WBN74" s="361"/>
      <c r="WBO74" s="361"/>
      <c r="WBP74" s="361"/>
      <c r="WBQ74" s="361"/>
      <c r="WBR74" s="361"/>
      <c r="WBS74" s="361"/>
      <c r="WBT74" s="361"/>
      <c r="WBU74" s="361"/>
      <c r="WBV74" s="361"/>
      <c r="WBW74" s="361"/>
      <c r="WBX74" s="361"/>
      <c r="WBY74" s="361"/>
      <c r="WBZ74" s="361"/>
      <c r="WCA74" s="361"/>
      <c r="WCB74" s="361"/>
      <c r="WCC74" s="361"/>
      <c r="WCD74" s="361"/>
      <c r="WCE74" s="361"/>
      <c r="WCF74" s="361"/>
      <c r="WCG74" s="361"/>
      <c r="WCH74" s="361"/>
      <c r="WCI74" s="361"/>
      <c r="WCJ74" s="361"/>
      <c r="WCK74" s="361"/>
      <c r="WCL74" s="361"/>
      <c r="WCM74" s="361"/>
      <c r="WCN74" s="361"/>
      <c r="WCO74" s="361"/>
      <c r="WCP74" s="361"/>
      <c r="WCQ74" s="361"/>
      <c r="WCR74" s="361"/>
      <c r="WCS74" s="361"/>
      <c r="WCT74" s="361"/>
      <c r="WCU74" s="361"/>
      <c r="WCV74" s="361"/>
      <c r="WCW74" s="361"/>
      <c r="WCX74" s="361"/>
      <c r="WCY74" s="361"/>
      <c r="WCZ74" s="361"/>
      <c r="WDA74" s="361"/>
      <c r="WDB74" s="361"/>
      <c r="WDC74" s="361"/>
      <c r="WDD74" s="361"/>
      <c r="WDE74" s="361"/>
      <c r="WDF74" s="361"/>
      <c r="WDG74" s="361"/>
      <c r="WDH74" s="361"/>
      <c r="WDI74" s="361"/>
      <c r="WDJ74" s="361"/>
      <c r="WDK74" s="361"/>
      <c r="WDL74" s="361"/>
      <c r="WDM74" s="361"/>
      <c r="WDN74" s="361"/>
      <c r="WDO74" s="361"/>
      <c r="WDP74" s="361"/>
      <c r="WDQ74" s="361"/>
      <c r="WDR74" s="361"/>
      <c r="WDS74" s="361"/>
      <c r="WDT74" s="361"/>
      <c r="WDU74" s="361"/>
      <c r="WDV74" s="361"/>
      <c r="WDW74" s="361"/>
      <c r="WDX74" s="361"/>
      <c r="WDY74" s="361"/>
      <c r="WDZ74" s="361"/>
      <c r="WEA74" s="361"/>
      <c r="WEB74" s="361"/>
      <c r="WEC74" s="361"/>
      <c r="WED74" s="361"/>
      <c r="WEE74" s="361"/>
      <c r="WEF74" s="361"/>
      <c r="WEG74" s="361"/>
      <c r="WEH74" s="361"/>
      <c r="WEI74" s="361"/>
      <c r="WEJ74" s="361"/>
      <c r="WEK74" s="361"/>
      <c r="WEL74" s="361"/>
      <c r="WEM74" s="361"/>
      <c r="WEN74" s="361"/>
      <c r="WEO74" s="361"/>
      <c r="WEP74" s="361"/>
      <c r="WEQ74" s="361"/>
      <c r="WER74" s="361"/>
      <c r="WES74" s="361"/>
      <c r="WET74" s="361"/>
      <c r="WEU74" s="361"/>
      <c r="WEV74" s="361"/>
      <c r="WEW74" s="361"/>
      <c r="WEX74" s="361"/>
      <c r="WEY74" s="361"/>
      <c r="WEZ74" s="361"/>
      <c r="WFA74" s="361"/>
      <c r="WFB74" s="361"/>
      <c r="WFC74" s="361"/>
      <c r="WFD74" s="361"/>
      <c r="WFE74" s="361"/>
      <c r="WFF74" s="361"/>
      <c r="WFG74" s="361"/>
      <c r="WFH74" s="361"/>
      <c r="WFI74" s="361"/>
      <c r="WFJ74" s="361"/>
      <c r="WFK74" s="361"/>
      <c r="WFL74" s="361"/>
      <c r="WFM74" s="361"/>
      <c r="WFN74" s="361"/>
      <c r="WFO74" s="361"/>
      <c r="WFP74" s="361"/>
      <c r="WFQ74" s="361"/>
      <c r="WFR74" s="361"/>
      <c r="WFS74" s="361"/>
      <c r="WFT74" s="361"/>
      <c r="WFU74" s="361"/>
      <c r="WFV74" s="361"/>
      <c r="WFW74" s="361"/>
      <c r="WFX74" s="361"/>
      <c r="WFY74" s="361"/>
      <c r="WFZ74" s="361"/>
      <c r="WGA74" s="361"/>
      <c r="WGB74" s="361"/>
      <c r="WGC74" s="361"/>
      <c r="WGD74" s="361"/>
      <c r="WGE74" s="361"/>
      <c r="WGF74" s="361"/>
      <c r="WGG74" s="361"/>
      <c r="WGH74" s="361"/>
      <c r="WGI74" s="361"/>
      <c r="WGJ74" s="361"/>
      <c r="WGK74" s="361"/>
      <c r="WGL74" s="361"/>
      <c r="WGM74" s="361"/>
      <c r="WGN74" s="361"/>
      <c r="WGO74" s="361"/>
      <c r="WGP74" s="361"/>
      <c r="WGQ74" s="361"/>
      <c r="WGR74" s="361"/>
      <c r="WGS74" s="361"/>
      <c r="WGT74" s="361"/>
      <c r="WGU74" s="361"/>
      <c r="WGV74" s="361"/>
      <c r="WGW74" s="361"/>
      <c r="WGX74" s="361"/>
      <c r="WGY74" s="361"/>
      <c r="WGZ74" s="361"/>
      <c r="WHA74" s="361"/>
      <c r="WHB74" s="361"/>
      <c r="WHC74" s="361"/>
      <c r="WHD74" s="361"/>
      <c r="WHE74" s="361"/>
      <c r="WHF74" s="361"/>
      <c r="WHG74" s="361"/>
      <c r="WHH74" s="361"/>
      <c r="WHI74" s="361"/>
      <c r="WHJ74" s="361"/>
      <c r="WHK74" s="361"/>
      <c r="WHL74" s="361"/>
      <c r="WHM74" s="361"/>
      <c r="WHN74" s="361"/>
      <c r="WHO74" s="361"/>
      <c r="WHP74" s="361"/>
      <c r="WHQ74" s="361"/>
      <c r="WHR74" s="361"/>
      <c r="WHS74" s="361"/>
      <c r="WHT74" s="361"/>
      <c r="WHU74" s="361"/>
      <c r="WHV74" s="361"/>
      <c r="WHW74" s="361"/>
      <c r="WHX74" s="361"/>
      <c r="WHY74" s="361"/>
      <c r="WHZ74" s="361"/>
      <c r="WIA74" s="361"/>
      <c r="WIB74" s="361"/>
      <c r="WIC74" s="361"/>
      <c r="WID74" s="361"/>
      <c r="WIE74" s="361"/>
      <c r="WIF74" s="361"/>
      <c r="WIG74" s="361"/>
      <c r="WIH74" s="361"/>
      <c r="WII74" s="361"/>
      <c r="WIJ74" s="361"/>
      <c r="WIK74" s="361"/>
      <c r="WIL74" s="361"/>
      <c r="WIM74" s="361"/>
      <c r="WIN74" s="361"/>
      <c r="WIO74" s="361"/>
      <c r="WIP74" s="361"/>
      <c r="WIQ74" s="361"/>
      <c r="WIR74" s="361"/>
      <c r="WIS74" s="361"/>
      <c r="WIT74" s="361"/>
      <c r="WIU74" s="361"/>
      <c r="WIV74" s="361"/>
      <c r="WIW74" s="361"/>
      <c r="WIX74" s="361"/>
      <c r="WIY74" s="361"/>
      <c r="WIZ74" s="361"/>
      <c r="WJA74" s="361"/>
      <c r="WJB74" s="361"/>
      <c r="WJC74" s="361"/>
      <c r="WJD74" s="361"/>
      <c r="WJE74" s="361"/>
      <c r="WJF74" s="361"/>
      <c r="WJG74" s="361"/>
      <c r="WJH74" s="361"/>
      <c r="WJI74" s="361"/>
      <c r="WJJ74" s="361"/>
      <c r="WJK74" s="361"/>
      <c r="WJL74" s="361"/>
      <c r="WJM74" s="361"/>
      <c r="WJN74" s="361"/>
      <c r="WJO74" s="361"/>
      <c r="WJP74" s="361"/>
      <c r="WJQ74" s="361"/>
      <c r="WJR74" s="361"/>
      <c r="WJS74" s="361"/>
      <c r="WJT74" s="361"/>
      <c r="WJU74" s="361"/>
      <c r="WJV74" s="361"/>
      <c r="WJW74" s="361"/>
      <c r="WJX74" s="361"/>
      <c r="WJY74" s="361"/>
      <c r="WJZ74" s="361"/>
      <c r="WKA74" s="361"/>
      <c r="WKB74" s="361"/>
      <c r="WKC74" s="361"/>
      <c r="WKD74" s="361"/>
      <c r="WKE74" s="361"/>
      <c r="WKF74" s="361"/>
      <c r="WKG74" s="361"/>
      <c r="WKH74" s="361"/>
      <c r="WKI74" s="361"/>
      <c r="WKJ74" s="361"/>
      <c r="WKK74" s="361"/>
      <c r="WKL74" s="361"/>
      <c r="WKM74" s="361"/>
      <c r="WKN74" s="361"/>
      <c r="WKO74" s="361"/>
      <c r="WKP74" s="361"/>
      <c r="WKQ74" s="361"/>
      <c r="WKR74" s="361"/>
      <c r="WKS74" s="361"/>
      <c r="WKT74" s="361"/>
      <c r="WKU74" s="361"/>
      <c r="WKV74" s="361"/>
      <c r="WKW74" s="361"/>
      <c r="WKX74" s="361"/>
      <c r="WKY74" s="361"/>
      <c r="WKZ74" s="361"/>
      <c r="WLA74" s="361"/>
      <c r="WLB74" s="361"/>
      <c r="WLC74" s="361"/>
      <c r="WLD74" s="361"/>
      <c r="WLE74" s="361"/>
      <c r="WLF74" s="361"/>
      <c r="WLG74" s="361"/>
      <c r="WLH74" s="361"/>
      <c r="WLI74" s="361"/>
      <c r="WLJ74" s="361"/>
      <c r="WLK74" s="361"/>
      <c r="WLL74" s="361"/>
      <c r="WLM74" s="361"/>
      <c r="WLN74" s="361"/>
      <c r="WLO74" s="361"/>
      <c r="WLP74" s="361"/>
      <c r="WLQ74" s="361"/>
      <c r="WLR74" s="361"/>
      <c r="WLS74" s="361"/>
      <c r="WLT74" s="361"/>
      <c r="WLU74" s="361"/>
      <c r="WLV74" s="361"/>
      <c r="WLW74" s="361"/>
      <c r="WLX74" s="361"/>
      <c r="WLY74" s="361"/>
      <c r="WLZ74" s="361"/>
      <c r="WMA74" s="361"/>
      <c r="WMB74" s="361"/>
      <c r="WMC74" s="361"/>
      <c r="WMD74" s="361"/>
      <c r="WME74" s="361"/>
      <c r="WMF74" s="361"/>
      <c r="WMG74" s="361"/>
      <c r="WMH74" s="361"/>
      <c r="WMI74" s="361"/>
      <c r="WMJ74" s="361"/>
      <c r="WMK74" s="361"/>
      <c r="WML74" s="361"/>
      <c r="WMM74" s="361"/>
      <c r="WMN74" s="361"/>
      <c r="WMO74" s="361"/>
      <c r="WMP74" s="361"/>
      <c r="WMQ74" s="361"/>
      <c r="WMR74" s="361"/>
      <c r="WMS74" s="361"/>
      <c r="WMT74" s="361"/>
      <c r="WMU74" s="361"/>
      <c r="WMV74" s="361"/>
      <c r="WMW74" s="361"/>
      <c r="WMX74" s="361"/>
      <c r="WMY74" s="361"/>
      <c r="WMZ74" s="361"/>
      <c r="WNA74" s="361"/>
      <c r="WNB74" s="361"/>
      <c r="WNC74" s="361"/>
      <c r="WND74" s="361"/>
      <c r="WNE74" s="361"/>
      <c r="WNF74" s="361"/>
      <c r="WNG74" s="361"/>
      <c r="WNH74" s="361"/>
      <c r="WNI74" s="361"/>
      <c r="WNJ74" s="361"/>
      <c r="WNK74" s="361"/>
      <c r="WNL74" s="361"/>
      <c r="WNM74" s="361"/>
      <c r="WNN74" s="361"/>
      <c r="WNO74" s="361"/>
      <c r="WNP74" s="361"/>
      <c r="WNQ74" s="361"/>
      <c r="WNR74" s="361"/>
      <c r="WNS74" s="361"/>
      <c r="WNT74" s="361"/>
      <c r="WNU74" s="361"/>
      <c r="WNV74" s="361"/>
      <c r="WNW74" s="361"/>
      <c r="WNX74" s="361"/>
      <c r="WNY74" s="361"/>
      <c r="WNZ74" s="361"/>
      <c r="WOA74" s="361"/>
      <c r="WOB74" s="361"/>
      <c r="WOC74" s="361"/>
      <c r="WOD74" s="361"/>
      <c r="WOE74" s="361"/>
      <c r="WOF74" s="361"/>
      <c r="WOG74" s="361"/>
      <c r="WOH74" s="361"/>
      <c r="WOI74" s="361"/>
      <c r="WOJ74" s="361"/>
      <c r="WOK74" s="361"/>
      <c r="WOL74" s="361"/>
      <c r="WOM74" s="361"/>
      <c r="WON74" s="361"/>
      <c r="WOO74" s="361"/>
      <c r="WOP74" s="361"/>
      <c r="WOQ74" s="361"/>
      <c r="WOR74" s="361"/>
      <c r="WOS74" s="361"/>
      <c r="WOT74" s="361"/>
      <c r="WOU74" s="361"/>
      <c r="WOV74" s="361"/>
      <c r="WOW74" s="361"/>
      <c r="WOX74" s="361"/>
      <c r="WOY74" s="361"/>
      <c r="WOZ74" s="361"/>
      <c r="WPA74" s="361"/>
      <c r="WPB74" s="361"/>
      <c r="WPC74" s="361"/>
      <c r="WPD74" s="361"/>
      <c r="WPE74" s="361"/>
      <c r="WPF74" s="361"/>
      <c r="WPG74" s="361"/>
      <c r="WPH74" s="361"/>
      <c r="WPI74" s="361"/>
      <c r="WPJ74" s="361"/>
      <c r="WPK74" s="361"/>
      <c r="WPL74" s="361"/>
      <c r="WPM74" s="361"/>
      <c r="WPN74" s="361"/>
      <c r="WPO74" s="361"/>
      <c r="WPP74" s="361"/>
      <c r="WPQ74" s="361"/>
      <c r="WPR74" s="361"/>
      <c r="WPS74" s="361"/>
      <c r="WPT74" s="361"/>
      <c r="WPU74" s="361"/>
      <c r="WPV74" s="361"/>
      <c r="WPW74" s="361"/>
      <c r="WPX74" s="361"/>
      <c r="WPY74" s="361"/>
      <c r="WPZ74" s="361"/>
      <c r="WQA74" s="361"/>
      <c r="WQB74" s="361"/>
      <c r="WQC74" s="361"/>
      <c r="WQD74" s="361"/>
      <c r="WQE74" s="361"/>
      <c r="WQF74" s="361"/>
      <c r="WQG74" s="361"/>
      <c r="WQH74" s="361"/>
      <c r="WQI74" s="361"/>
      <c r="WQJ74" s="361"/>
      <c r="WQK74" s="361"/>
      <c r="WQL74" s="361"/>
      <c r="WQM74" s="361"/>
      <c r="WQN74" s="361"/>
      <c r="WQO74" s="361"/>
      <c r="WQP74" s="361"/>
      <c r="WQQ74" s="361"/>
      <c r="WQR74" s="361"/>
      <c r="WQS74" s="361"/>
      <c r="WQT74" s="361"/>
      <c r="WQU74" s="361"/>
      <c r="WQV74" s="361"/>
      <c r="WQW74" s="361"/>
      <c r="WQX74" s="361"/>
      <c r="WQY74" s="361"/>
      <c r="WQZ74" s="361"/>
      <c r="WRA74" s="361"/>
      <c r="WRB74" s="361"/>
      <c r="WRC74" s="361"/>
      <c r="WRD74" s="361"/>
      <c r="WRE74" s="361"/>
      <c r="WRF74" s="361"/>
      <c r="WRG74" s="361"/>
      <c r="WRH74" s="361"/>
      <c r="WRI74" s="361"/>
      <c r="WRJ74" s="361"/>
      <c r="WRK74" s="361"/>
      <c r="WRL74" s="361"/>
      <c r="WRM74" s="361"/>
      <c r="WRN74" s="361"/>
      <c r="WRO74" s="361"/>
      <c r="WRP74" s="361"/>
      <c r="WRQ74" s="361"/>
      <c r="WRR74" s="361"/>
      <c r="WRS74" s="361"/>
      <c r="WRT74" s="361"/>
      <c r="WRU74" s="361"/>
      <c r="WRV74" s="361"/>
      <c r="WRW74" s="361"/>
      <c r="WRX74" s="361"/>
      <c r="WRY74" s="361"/>
      <c r="WRZ74" s="361"/>
      <c r="WSA74" s="361"/>
      <c r="WSB74" s="361"/>
      <c r="WSC74" s="361"/>
      <c r="WSD74" s="361"/>
      <c r="WSE74" s="361"/>
      <c r="WSF74" s="361"/>
      <c r="WSG74" s="361"/>
      <c r="WSH74" s="361"/>
      <c r="WSI74" s="361"/>
      <c r="WSJ74" s="361"/>
      <c r="WSK74" s="361"/>
      <c r="WSL74" s="361"/>
      <c r="WSM74" s="361"/>
      <c r="WSN74" s="361"/>
      <c r="WSO74" s="361"/>
      <c r="WSP74" s="361"/>
      <c r="WSQ74" s="361"/>
      <c r="WSR74" s="361"/>
      <c r="WSS74" s="361"/>
      <c r="WST74" s="361"/>
      <c r="WSU74" s="361"/>
      <c r="WSV74" s="361"/>
      <c r="WSW74" s="361"/>
      <c r="WSX74" s="361"/>
      <c r="WSY74" s="361"/>
      <c r="WSZ74" s="361"/>
      <c r="WTA74" s="361"/>
      <c r="WTB74" s="361"/>
      <c r="WTC74" s="361"/>
      <c r="WTD74" s="361"/>
      <c r="WTE74" s="361"/>
      <c r="WTF74" s="361"/>
      <c r="WTG74" s="361"/>
      <c r="WTH74" s="361"/>
      <c r="WTI74" s="361"/>
      <c r="WTJ74" s="361"/>
      <c r="WTK74" s="361"/>
      <c r="WTL74" s="361"/>
      <c r="WTM74" s="361"/>
      <c r="WTN74" s="361"/>
      <c r="WTO74" s="361"/>
      <c r="WTP74" s="361"/>
      <c r="WTQ74" s="361"/>
      <c r="WTR74" s="361"/>
      <c r="WTS74" s="361"/>
      <c r="WTT74" s="361"/>
      <c r="WTU74" s="361"/>
      <c r="WTV74" s="361"/>
      <c r="WTW74" s="361"/>
      <c r="WTX74" s="361"/>
      <c r="WTY74" s="361"/>
      <c r="WTZ74" s="361"/>
      <c r="WUA74" s="361"/>
      <c r="WUB74" s="361"/>
      <c r="WUC74" s="361"/>
      <c r="WUD74" s="361"/>
      <c r="WUE74" s="361"/>
      <c r="WUF74" s="361"/>
      <c r="WUG74" s="361"/>
      <c r="WUH74" s="361"/>
      <c r="WUI74" s="361"/>
      <c r="WUJ74" s="361"/>
      <c r="WUK74" s="361"/>
      <c r="WUL74" s="361"/>
      <c r="WUM74" s="361"/>
      <c r="WUN74" s="361"/>
      <c r="WUO74" s="361"/>
      <c r="WUP74" s="361"/>
      <c r="WUQ74" s="361"/>
      <c r="WUR74" s="361"/>
      <c r="WUS74" s="361"/>
      <c r="WUT74" s="361"/>
      <c r="WUU74" s="361"/>
      <c r="WUV74" s="361"/>
      <c r="WUW74" s="361"/>
      <c r="WUX74" s="361"/>
      <c r="WUY74" s="361"/>
      <c r="WUZ74" s="361"/>
      <c r="WVA74" s="361"/>
      <c r="WVB74" s="361"/>
      <c r="WVC74" s="361"/>
      <c r="WVD74" s="361"/>
      <c r="WVE74" s="361"/>
      <c r="WVF74" s="361"/>
      <c r="WVG74" s="361"/>
      <c r="WVH74" s="361"/>
      <c r="WVI74" s="361"/>
      <c r="WVJ74" s="361"/>
      <c r="WVK74" s="361"/>
      <c r="WVL74" s="361"/>
      <c r="WVM74" s="361"/>
      <c r="WVN74" s="361"/>
      <c r="WVO74" s="361"/>
      <c r="WVP74" s="361"/>
      <c r="WVQ74" s="361"/>
      <c r="WVR74" s="361"/>
      <c r="WVS74" s="361"/>
      <c r="WVT74" s="361"/>
      <c r="WVU74" s="361"/>
      <c r="WVV74" s="361"/>
      <c r="WVW74" s="361"/>
      <c r="WVX74" s="361"/>
      <c r="WVY74" s="361"/>
      <c r="WVZ74" s="361"/>
      <c r="WWA74" s="361"/>
      <c r="WWB74" s="361"/>
      <c r="WWC74" s="361"/>
      <c r="WWD74" s="361"/>
      <c r="WWE74" s="361"/>
      <c r="WWF74" s="361"/>
      <c r="WWG74" s="361"/>
      <c r="WWH74" s="361"/>
      <c r="WWI74" s="361"/>
      <c r="WWJ74" s="361"/>
      <c r="WWK74" s="361"/>
      <c r="WWL74" s="361"/>
      <c r="WWM74" s="361"/>
      <c r="WWN74" s="361"/>
      <c r="WWO74" s="361"/>
      <c r="WWP74" s="361"/>
      <c r="WWQ74" s="361"/>
      <c r="WWR74" s="361"/>
      <c r="WWS74" s="361"/>
      <c r="WWT74" s="361"/>
      <c r="WWU74" s="361"/>
      <c r="WWV74" s="361"/>
      <c r="WWW74" s="361"/>
      <c r="WWX74" s="361"/>
      <c r="WWY74" s="361"/>
      <c r="WWZ74" s="361"/>
      <c r="WXA74" s="361"/>
      <c r="WXB74" s="361"/>
      <c r="WXC74" s="361"/>
      <c r="WXD74" s="361"/>
      <c r="WXE74" s="361"/>
      <c r="WXF74" s="361"/>
      <c r="WXG74" s="361"/>
      <c r="WXH74" s="361"/>
      <c r="WXI74" s="361"/>
      <c r="WXJ74" s="361"/>
      <c r="WXK74" s="361"/>
      <c r="WXL74" s="361"/>
      <c r="WXM74" s="361"/>
      <c r="WXN74" s="361"/>
      <c r="WXO74" s="361"/>
      <c r="WXP74" s="361"/>
      <c r="WXQ74" s="361"/>
      <c r="WXR74" s="361"/>
      <c r="WXS74" s="361"/>
      <c r="WXT74" s="361"/>
      <c r="WXU74" s="361"/>
      <c r="WXV74" s="361"/>
      <c r="WXW74" s="361"/>
      <c r="WXX74" s="361"/>
      <c r="WXY74" s="361"/>
      <c r="WXZ74" s="361"/>
      <c r="WYA74" s="361"/>
      <c r="WYB74" s="361"/>
      <c r="WYC74" s="361"/>
      <c r="WYD74" s="361"/>
      <c r="WYE74" s="361"/>
      <c r="WYF74" s="361"/>
      <c r="WYG74" s="361"/>
      <c r="WYH74" s="361"/>
      <c r="WYI74" s="361"/>
      <c r="WYJ74" s="361"/>
      <c r="WYK74" s="361"/>
      <c r="WYL74" s="361"/>
      <c r="WYM74" s="361"/>
      <c r="WYN74" s="361"/>
      <c r="WYO74" s="361"/>
      <c r="WYP74" s="361"/>
      <c r="WYQ74" s="361"/>
      <c r="WYR74" s="361"/>
      <c r="WYS74" s="361"/>
      <c r="WYT74" s="361"/>
      <c r="WYU74" s="361"/>
      <c r="WYV74" s="361"/>
      <c r="WYW74" s="361"/>
      <c r="WYX74" s="361"/>
      <c r="WYY74" s="361"/>
      <c r="WYZ74" s="361"/>
      <c r="WZA74" s="361"/>
      <c r="WZB74" s="361"/>
      <c r="WZC74" s="361"/>
      <c r="WZD74" s="361"/>
      <c r="WZE74" s="361"/>
      <c r="WZF74" s="361"/>
      <c r="WZG74" s="361"/>
      <c r="WZH74" s="361"/>
      <c r="WZI74" s="361"/>
      <c r="WZJ74" s="361"/>
      <c r="WZK74" s="361"/>
      <c r="WZL74" s="361"/>
      <c r="WZM74" s="361"/>
      <c r="WZN74" s="361"/>
      <c r="WZO74" s="361"/>
      <c r="WZP74" s="361"/>
      <c r="WZQ74" s="361"/>
      <c r="WZR74" s="361"/>
      <c r="WZS74" s="361"/>
      <c r="WZT74" s="361"/>
      <c r="WZU74" s="361"/>
      <c r="WZV74" s="361"/>
      <c r="WZW74" s="361"/>
      <c r="WZX74" s="361"/>
      <c r="WZY74" s="361"/>
      <c r="WZZ74" s="361"/>
      <c r="XAA74" s="361"/>
      <c r="XAB74" s="361"/>
      <c r="XAC74" s="361"/>
      <c r="XAD74" s="361"/>
      <c r="XAE74" s="361"/>
      <c r="XAF74" s="361"/>
      <c r="XAG74" s="361"/>
      <c r="XAH74" s="361"/>
      <c r="XAI74" s="361"/>
      <c r="XAJ74" s="361"/>
      <c r="XAK74" s="361"/>
      <c r="XAL74" s="361"/>
      <c r="XAM74" s="361"/>
      <c r="XAN74" s="361"/>
      <c r="XAO74" s="361"/>
      <c r="XAP74" s="361"/>
      <c r="XAQ74" s="361"/>
      <c r="XAR74" s="361"/>
      <c r="XAS74" s="361"/>
      <c r="XAT74" s="361"/>
      <c r="XAU74" s="361"/>
      <c r="XAV74" s="361"/>
      <c r="XAW74" s="361"/>
      <c r="XAX74" s="361"/>
      <c r="XAY74" s="361"/>
      <c r="XAZ74" s="361"/>
      <c r="XBA74" s="361"/>
      <c r="XBB74" s="361"/>
      <c r="XBC74" s="361"/>
      <c r="XBD74" s="361"/>
      <c r="XBE74" s="361"/>
      <c r="XBF74" s="361"/>
      <c r="XBG74" s="361"/>
      <c r="XBH74" s="361"/>
      <c r="XBI74" s="361"/>
      <c r="XBJ74" s="361"/>
      <c r="XBK74" s="361"/>
      <c r="XBL74" s="361"/>
      <c r="XBM74" s="361"/>
      <c r="XBN74" s="361"/>
      <c r="XBO74" s="361"/>
      <c r="XBP74" s="361"/>
      <c r="XBQ74" s="361"/>
      <c r="XBR74" s="361"/>
      <c r="XBS74" s="361"/>
      <c r="XBT74" s="361"/>
      <c r="XBU74" s="361"/>
      <c r="XBV74" s="361"/>
      <c r="XBW74" s="361"/>
      <c r="XBX74" s="361"/>
      <c r="XBY74" s="361"/>
      <c r="XBZ74" s="361"/>
      <c r="XCA74" s="361"/>
      <c r="XCB74" s="361"/>
      <c r="XCC74" s="361"/>
      <c r="XCD74" s="361"/>
      <c r="XCE74" s="361"/>
      <c r="XCF74" s="361"/>
      <c r="XCG74" s="361"/>
      <c r="XCH74" s="361"/>
      <c r="XCI74" s="361"/>
      <c r="XCJ74" s="361"/>
      <c r="XCK74" s="361"/>
      <c r="XCL74" s="361"/>
      <c r="XCM74" s="361"/>
      <c r="XCN74" s="361"/>
      <c r="XCO74" s="361"/>
      <c r="XCP74" s="361"/>
      <c r="XCQ74" s="361"/>
      <c r="XCR74" s="361"/>
      <c r="XCS74" s="361"/>
      <c r="XCT74" s="361"/>
      <c r="XCU74" s="361"/>
      <c r="XCV74" s="361"/>
      <c r="XCW74" s="361"/>
      <c r="XCX74" s="361"/>
      <c r="XCY74" s="361"/>
      <c r="XCZ74" s="361"/>
      <c r="XDA74" s="361"/>
      <c r="XDB74" s="361"/>
      <c r="XDC74" s="361"/>
      <c r="XDD74" s="361"/>
      <c r="XDE74" s="361"/>
      <c r="XDF74" s="361"/>
      <c r="XDG74" s="361"/>
      <c r="XDH74" s="361"/>
      <c r="XDI74" s="361"/>
      <c r="XDJ74" s="361"/>
      <c r="XDK74" s="361"/>
      <c r="XDL74" s="361"/>
      <c r="XDM74" s="361"/>
      <c r="XDN74" s="361"/>
      <c r="XDO74" s="361"/>
      <c r="XDP74" s="361"/>
      <c r="XDQ74" s="361"/>
      <c r="XDR74" s="361"/>
      <c r="XDS74" s="361"/>
      <c r="XDT74" s="361"/>
      <c r="XDU74" s="361"/>
      <c r="XDV74" s="361"/>
      <c r="XDW74" s="361"/>
      <c r="XDX74" s="361"/>
      <c r="XDY74" s="361"/>
      <c r="XDZ74" s="361"/>
      <c r="XEA74" s="361"/>
      <c r="XEB74" s="361"/>
      <c r="XEC74" s="361"/>
      <c r="XED74" s="361"/>
      <c r="XEE74" s="361"/>
      <c r="XEF74" s="361"/>
      <c r="XEG74" s="361"/>
      <c r="XEH74" s="361"/>
      <c r="XEI74" s="361"/>
    </row>
    <row r="75" spans="1:16363" ht="73.900000000000006" customHeight="1" x14ac:dyDescent="0.25">
      <c r="A75" s="483"/>
      <c r="B75" s="484"/>
      <c r="C75" s="478"/>
      <c r="D75" s="480"/>
      <c r="E75" s="396"/>
      <c r="F75" s="428" t="s">
        <v>198</v>
      </c>
      <c r="G75" s="429"/>
      <c r="H75" s="428" t="s">
        <v>199</v>
      </c>
      <c r="I75" s="429"/>
      <c r="J75" s="428" t="s">
        <v>200</v>
      </c>
      <c r="K75" s="429"/>
      <c r="L75" s="428" t="s">
        <v>201</v>
      </c>
      <c r="M75" s="429"/>
      <c r="N75" s="428" t="s">
        <v>202</v>
      </c>
      <c r="O75" s="429"/>
      <c r="P75" s="428" t="s">
        <v>203</v>
      </c>
      <c r="Q75" s="429"/>
      <c r="R75" s="433" t="s">
        <v>198</v>
      </c>
      <c r="S75" s="433"/>
      <c r="T75" s="433" t="s">
        <v>199</v>
      </c>
      <c r="U75" s="433"/>
      <c r="V75" s="433" t="s">
        <v>200</v>
      </c>
      <c r="W75" s="433"/>
      <c r="X75" s="433" t="s">
        <v>201</v>
      </c>
      <c r="Y75" s="433"/>
      <c r="Z75" s="433" t="s">
        <v>202</v>
      </c>
      <c r="AA75" s="433"/>
      <c r="AB75" s="492" t="s">
        <v>203</v>
      </c>
      <c r="AC75" s="493"/>
      <c r="AD75" s="127" t="s">
        <v>204</v>
      </c>
      <c r="AE75" s="422" t="s">
        <v>203</v>
      </c>
      <c r="AF75" s="423"/>
      <c r="AG75" s="127" t="s">
        <v>204</v>
      </c>
      <c r="AH75" s="422" t="s">
        <v>203</v>
      </c>
      <c r="AI75" s="423"/>
      <c r="AJ75" s="127" t="s">
        <v>205</v>
      </c>
      <c r="AK75" s="127" t="s">
        <v>204</v>
      </c>
      <c r="AL75" s="422" t="s">
        <v>203</v>
      </c>
      <c r="AM75" s="423"/>
      <c r="AN75" s="128" t="s">
        <v>129</v>
      </c>
      <c r="AO75" s="100">
        <v>1</v>
      </c>
      <c r="AP75" s="100">
        <v>1.5</v>
      </c>
      <c r="AQ75" s="100">
        <v>2</v>
      </c>
      <c r="AR75" s="100">
        <v>2.5</v>
      </c>
      <c r="AS75" s="100">
        <v>3</v>
      </c>
      <c r="AT75" s="100" t="s">
        <v>189</v>
      </c>
      <c r="AU75" s="425"/>
      <c r="AV75" s="491"/>
      <c r="AW75" s="425"/>
      <c r="AX75" s="425"/>
      <c r="AY75" s="425"/>
      <c r="AZ75" s="101">
        <v>1</v>
      </c>
      <c r="BA75" s="101">
        <v>1.5</v>
      </c>
      <c r="BB75" s="101">
        <v>2</v>
      </c>
      <c r="BC75" s="101">
        <v>2.5</v>
      </c>
      <c r="BD75" s="101">
        <v>3</v>
      </c>
      <c r="BE75" s="101">
        <v>4</v>
      </c>
      <c r="BF75" s="101">
        <v>5</v>
      </c>
      <c r="BG75" s="101">
        <v>6</v>
      </c>
      <c r="BH75" s="101" t="s">
        <v>189</v>
      </c>
      <c r="BI75" s="421"/>
      <c r="BJ75" s="421"/>
      <c r="BK75" s="421"/>
      <c r="BL75" s="421"/>
      <c r="BM75" s="421"/>
      <c r="BN75" s="421"/>
      <c r="BO75" s="421"/>
      <c r="BP75" s="126"/>
    </row>
    <row r="76" spans="1:16363" ht="25.5" customHeight="1" x14ac:dyDescent="0.25">
      <c r="A76" s="483"/>
      <c r="B76" s="484"/>
      <c r="C76" s="129" t="s">
        <v>164</v>
      </c>
      <c r="D76" s="129">
        <f>COUNTIF(D10:D72,"Yes")</f>
        <v>5</v>
      </c>
      <c r="E76" s="397"/>
      <c r="F76" s="427">
        <f>SUMPRODUCT(F10:F72,G10:G72)</f>
        <v>10</v>
      </c>
      <c r="G76" s="427"/>
      <c r="H76" s="427">
        <f>SUMPRODUCT(H10:H72,I10:I72)</f>
        <v>10</v>
      </c>
      <c r="I76" s="427"/>
      <c r="J76" s="427">
        <f>SUMPRODUCT(J10:J72,K10:K72)</f>
        <v>6</v>
      </c>
      <c r="K76" s="427"/>
      <c r="L76" s="427">
        <f>SUMPRODUCT(L10:L72,M10:M72)</f>
        <v>0</v>
      </c>
      <c r="M76" s="427"/>
      <c r="N76" s="427">
        <f>SUMPRODUCT(N10:N72,O10:O72)</f>
        <v>0</v>
      </c>
      <c r="O76" s="427"/>
      <c r="P76" s="427">
        <f>SUMPRODUCT(P10:P72)</f>
        <v>4</v>
      </c>
      <c r="Q76" s="427"/>
      <c r="R76" s="440">
        <f>SUMPRODUCT(R10:R72,S10:S72)</f>
        <v>2</v>
      </c>
      <c r="S76" s="441"/>
      <c r="T76" s="440">
        <f>SUMPRODUCT(T10:T72,U10:U72)</f>
        <v>10</v>
      </c>
      <c r="U76" s="441"/>
      <c r="V76" s="440">
        <f>SUMPRODUCT(V10:V72,W10:W72)</f>
        <v>0</v>
      </c>
      <c r="W76" s="441"/>
      <c r="X76" s="440">
        <f>SUMPRODUCT(X10:X72,Y10:Y72)</f>
        <v>0</v>
      </c>
      <c r="Y76" s="441"/>
      <c r="Z76" s="440">
        <f>SUMPRODUCT(Z10:Z72,AA10:AA72)</f>
        <v>0</v>
      </c>
      <c r="AA76" s="441"/>
      <c r="AB76" s="440">
        <f>SUMPRODUCT(AB10:AB72)</f>
        <v>0</v>
      </c>
      <c r="AC76" s="441"/>
      <c r="AD76" s="430">
        <f>SUM(AD10:AD72)</f>
        <v>15</v>
      </c>
      <c r="AE76" s="473">
        <f>SUM(AE10:AE72)</f>
        <v>2</v>
      </c>
      <c r="AF76" s="474"/>
      <c r="AG76" s="430">
        <f>SUM(AG10:AG58,AG60:AG72)</f>
        <v>4</v>
      </c>
      <c r="AH76" s="473">
        <f>SUM(AH10:AH58,AH60:AH72)</f>
        <v>2</v>
      </c>
      <c r="AI76" s="474"/>
      <c r="AJ76" s="374" t="s">
        <v>981</v>
      </c>
      <c r="AK76" s="366">
        <f>SUMIF(AJ10:AJ72,AJ76,AK10:AK72)</f>
        <v>6</v>
      </c>
      <c r="AL76" s="430">
        <f>SUMIF(AJ10:AJ72,AJ76,AL10:AL72)</f>
        <v>1</v>
      </c>
      <c r="AM76" s="430"/>
      <c r="AN76" s="431">
        <f t="shared" ref="AN76:AT76" si="0">SUMPRODUCT(AN10:AN72)</f>
        <v>0</v>
      </c>
      <c r="AO76" s="431">
        <f t="shared" si="0"/>
        <v>3</v>
      </c>
      <c r="AP76" s="431">
        <f t="shared" si="0"/>
        <v>4</v>
      </c>
      <c r="AQ76" s="431">
        <f t="shared" si="0"/>
        <v>0</v>
      </c>
      <c r="AR76" s="431">
        <f t="shared" si="0"/>
        <v>0</v>
      </c>
      <c r="AS76" s="431">
        <f t="shared" si="0"/>
        <v>0</v>
      </c>
      <c r="AT76" s="431">
        <f t="shared" si="0"/>
        <v>0</v>
      </c>
      <c r="AU76" s="425"/>
      <c r="AV76" s="432">
        <f>COUNTIF(AV9:AV72,"YES")</f>
        <v>0</v>
      </c>
      <c r="AW76" s="425"/>
      <c r="AX76" s="425"/>
      <c r="AY76" s="425"/>
      <c r="AZ76" s="415">
        <f t="shared" ref="AZ76:BH76" si="1">SUMPRODUCT(AZ10:AZ72)</f>
        <v>0</v>
      </c>
      <c r="BA76" s="415">
        <f t="shared" si="1"/>
        <v>0</v>
      </c>
      <c r="BB76" s="415">
        <f t="shared" si="1"/>
        <v>2</v>
      </c>
      <c r="BC76" s="415">
        <f t="shared" si="1"/>
        <v>0</v>
      </c>
      <c r="BD76" s="415">
        <f t="shared" si="1"/>
        <v>0</v>
      </c>
      <c r="BE76" s="415">
        <f t="shared" si="1"/>
        <v>0</v>
      </c>
      <c r="BF76" s="415">
        <f t="shared" si="1"/>
        <v>0</v>
      </c>
      <c r="BG76" s="415">
        <f t="shared" si="1"/>
        <v>0</v>
      </c>
      <c r="BH76" s="415">
        <f t="shared" si="1"/>
        <v>0</v>
      </c>
      <c r="BI76" s="415"/>
      <c r="BJ76" s="415">
        <f>COUNTIF(BJ9:BJ72,"YES")</f>
        <v>0</v>
      </c>
      <c r="BK76" s="420"/>
      <c r="BL76" s="420"/>
      <c r="BM76" s="420"/>
      <c r="BN76" s="420"/>
      <c r="BO76" s="420"/>
    </row>
    <row r="77" spans="1:16363" ht="25.5" customHeight="1" x14ac:dyDescent="0.25">
      <c r="A77" s="485"/>
      <c r="B77" s="486"/>
      <c r="C77" s="129" t="s">
        <v>165</v>
      </c>
      <c r="D77" s="129">
        <f>COUNTIF(D10:D72,"No")</f>
        <v>6</v>
      </c>
      <c r="E77" s="39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42"/>
      <c r="S77" s="443"/>
      <c r="T77" s="442"/>
      <c r="U77" s="443"/>
      <c r="V77" s="442"/>
      <c r="W77" s="443"/>
      <c r="X77" s="442"/>
      <c r="Y77" s="443"/>
      <c r="Z77" s="442"/>
      <c r="AA77" s="443"/>
      <c r="AB77" s="442"/>
      <c r="AC77" s="443"/>
      <c r="AD77" s="430"/>
      <c r="AE77" s="475"/>
      <c r="AF77" s="476"/>
      <c r="AG77" s="430"/>
      <c r="AH77" s="475"/>
      <c r="AI77" s="476"/>
      <c r="AJ77" s="407" t="s">
        <v>995</v>
      </c>
      <c r="AK77" s="374">
        <f>SUMIF(AJ10:AJ72,AJ77,AK10:AK72)</f>
        <v>8</v>
      </c>
      <c r="AL77" s="430">
        <f>SUMIF(AJ10:AJ72,AJ77,AL10:AL72)</f>
        <v>2</v>
      </c>
      <c r="AM77" s="430"/>
      <c r="AN77" s="432"/>
      <c r="AO77" s="432"/>
      <c r="AP77" s="432"/>
      <c r="AQ77" s="432"/>
      <c r="AR77" s="432"/>
      <c r="AS77" s="432"/>
      <c r="AT77" s="432"/>
      <c r="AU77" s="426"/>
      <c r="AV77" s="432"/>
      <c r="AW77" s="426"/>
      <c r="AX77" s="426"/>
      <c r="AY77" s="426"/>
      <c r="AZ77" s="416"/>
      <c r="BA77" s="416"/>
      <c r="BB77" s="416"/>
      <c r="BC77" s="416"/>
      <c r="BD77" s="416"/>
      <c r="BE77" s="416"/>
      <c r="BF77" s="416"/>
      <c r="BG77" s="416"/>
      <c r="BH77" s="416"/>
      <c r="BI77" s="416"/>
      <c r="BJ77" s="416"/>
      <c r="BK77" s="421"/>
      <c r="BL77" s="421"/>
      <c r="BM77" s="421"/>
      <c r="BN77" s="421"/>
      <c r="BO77" s="421"/>
    </row>
    <row r="78" spans="1:16363" ht="25.5" customHeight="1" x14ac:dyDescent="0.25">
      <c r="A78" s="375"/>
      <c r="B78" s="375"/>
      <c r="C78" s="376"/>
      <c r="D78" s="376"/>
      <c r="E78" s="398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376"/>
      <c r="AE78" s="376"/>
      <c r="AF78" s="376"/>
      <c r="AG78" s="376"/>
      <c r="AH78" s="376"/>
      <c r="AI78" s="376"/>
      <c r="AJ78" s="367" t="s">
        <v>996</v>
      </c>
      <c r="AK78" s="374">
        <f>SUMIF(AJ10:AJ72,AJ78,AK10:AK72)</f>
        <v>2</v>
      </c>
      <c r="AL78" s="376"/>
      <c r="AM78" s="376"/>
      <c r="AU78" s="404"/>
      <c r="AW78" s="404"/>
      <c r="AX78" s="404"/>
      <c r="AY78" s="404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6"/>
      <c r="BL78" s="406"/>
      <c r="BM78" s="406"/>
      <c r="BN78" s="406"/>
      <c r="BO78" s="406"/>
    </row>
    <row r="79" spans="1:16363" ht="25.5" customHeight="1" x14ac:dyDescent="0.25">
      <c r="A79" s="375"/>
      <c r="B79" s="375"/>
      <c r="C79" s="376"/>
      <c r="D79" s="376"/>
      <c r="E79" s="398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376"/>
      <c r="AE79" s="376"/>
      <c r="AF79" s="376"/>
      <c r="AG79" s="376"/>
      <c r="AH79" s="376"/>
      <c r="AI79" s="376"/>
      <c r="AJ79" s="367" t="s">
        <v>991</v>
      </c>
      <c r="AK79" s="374">
        <f>SUMIF(AJ10:AJ72,AJ79,AK10:AK72)</f>
        <v>0</v>
      </c>
      <c r="AL79" s="376"/>
      <c r="AM79" s="376"/>
      <c r="AU79" s="404"/>
      <c r="AW79" s="404"/>
      <c r="AX79" s="404"/>
      <c r="AY79" s="404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6"/>
      <c r="BL79" s="406"/>
      <c r="BM79" s="406"/>
      <c r="BN79" s="406"/>
      <c r="BO79" s="406"/>
    </row>
    <row r="80" spans="1:16363" ht="25.5" customHeight="1" x14ac:dyDescent="0.25">
      <c r="A80" s="375"/>
      <c r="B80" s="375"/>
      <c r="C80" s="376"/>
      <c r="D80" s="376"/>
      <c r="E80" s="398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376"/>
      <c r="AE80" s="376"/>
      <c r="AF80" s="376"/>
      <c r="AG80" s="376"/>
      <c r="AH80" s="376"/>
      <c r="AI80" s="376"/>
      <c r="AJ80" s="367" t="s">
        <v>992</v>
      </c>
      <c r="AK80" s="374">
        <f>SUMIF(AJ10:AJ72,AJ80,AK10:AK72)</f>
        <v>0</v>
      </c>
      <c r="AL80" s="376"/>
      <c r="AM80" s="376"/>
      <c r="AU80" s="404"/>
      <c r="AW80" s="404"/>
      <c r="AX80" s="404"/>
      <c r="AY80" s="404"/>
      <c r="AZ80" s="405"/>
      <c r="BA80" s="405"/>
      <c r="BB80" s="405"/>
      <c r="BC80" s="405"/>
      <c r="BD80" s="405"/>
      <c r="BE80" s="405"/>
      <c r="BF80" s="405"/>
      <c r="BG80" s="405"/>
      <c r="BH80" s="405"/>
      <c r="BI80" s="405"/>
      <c r="BJ80" s="405"/>
      <c r="BK80" s="406"/>
      <c r="BL80" s="406"/>
      <c r="BM80" s="406"/>
      <c r="BN80" s="406"/>
      <c r="BO80" s="406"/>
    </row>
    <row r="81" spans="1:68" ht="25.5" customHeight="1" x14ac:dyDescent="0.25">
      <c r="A81" s="375"/>
      <c r="B81" s="375"/>
      <c r="C81" s="376"/>
      <c r="D81" s="376"/>
      <c r="E81" s="398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410"/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376"/>
      <c r="AE81" s="376"/>
      <c r="AF81" s="376"/>
      <c r="AG81" s="376"/>
      <c r="AH81" s="376"/>
      <c r="AI81" s="376"/>
      <c r="AJ81" s="367" t="s">
        <v>993</v>
      </c>
      <c r="AK81" s="374">
        <f>SUMIF(AJ10:AJ72,AJ81,AK10:AK72)</f>
        <v>0</v>
      </c>
      <c r="AL81" s="376"/>
      <c r="AM81" s="376"/>
      <c r="AU81" s="404"/>
      <c r="AW81" s="404"/>
      <c r="AX81" s="404"/>
      <c r="AY81" s="404"/>
      <c r="AZ81" s="405"/>
      <c r="BA81" s="405"/>
      <c r="BB81" s="405"/>
      <c r="BC81" s="405"/>
      <c r="BD81" s="405"/>
      <c r="BE81" s="405"/>
      <c r="BF81" s="405"/>
      <c r="BG81" s="405"/>
      <c r="BH81" s="405"/>
      <c r="BI81" s="405"/>
      <c r="BJ81" s="405"/>
      <c r="BK81" s="406"/>
      <c r="BL81" s="406"/>
      <c r="BM81" s="406"/>
      <c r="BN81" s="406"/>
      <c r="BO81" s="406"/>
    </row>
    <row r="82" spans="1:68" ht="25.5" customHeight="1" x14ac:dyDescent="0.25">
      <c r="A82" s="375"/>
      <c r="B82" s="375"/>
      <c r="C82" s="376"/>
      <c r="D82" s="376"/>
      <c r="E82" s="398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376"/>
      <c r="AE82" s="376"/>
      <c r="AF82" s="376"/>
      <c r="AG82" s="376"/>
      <c r="AH82" s="376"/>
      <c r="AI82" s="376"/>
      <c r="AJ82" s="367" t="s">
        <v>994</v>
      </c>
      <c r="AK82" s="374">
        <f>SUMIF(AJ10:AJ72,AJ82,AK10:AK72)</f>
        <v>0</v>
      </c>
      <c r="AL82" s="376"/>
      <c r="AM82" s="376"/>
      <c r="AU82" s="404"/>
      <c r="AW82" s="404"/>
      <c r="AX82" s="404"/>
      <c r="AY82" s="404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6"/>
      <c r="BL82" s="406"/>
      <c r="BM82" s="406"/>
      <c r="BN82" s="406"/>
      <c r="BO82" s="406"/>
    </row>
    <row r="83" spans="1:68" ht="22.5" x14ac:dyDescent="0.25">
      <c r="C83" s="358"/>
      <c r="D83" s="358"/>
      <c r="E83" s="398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N83" s="358"/>
      <c r="AO83" s="358"/>
      <c r="AP83" s="358"/>
      <c r="AQ83" s="358"/>
      <c r="AR83" s="358"/>
      <c r="AS83" s="358"/>
      <c r="AT83" s="358"/>
      <c r="AU83" s="358"/>
      <c r="AV83" s="358"/>
      <c r="AW83" s="358"/>
      <c r="AX83" s="358"/>
      <c r="AY83" s="358"/>
      <c r="AZ83" s="358"/>
      <c r="BA83" s="358"/>
      <c r="BB83" s="358"/>
      <c r="BC83" s="358"/>
      <c r="BD83" s="358"/>
      <c r="BE83" s="358"/>
      <c r="BF83" s="358"/>
      <c r="BG83" s="358"/>
      <c r="BH83" s="358"/>
      <c r="BI83" s="358"/>
      <c r="BJ83" s="358"/>
      <c r="BK83" s="358"/>
      <c r="BL83" s="358"/>
      <c r="BM83" s="358"/>
      <c r="BN83" s="358"/>
      <c r="BO83" s="358"/>
    </row>
    <row r="84" spans="1:68" ht="22.5" x14ac:dyDescent="0.25">
      <c r="A84" s="1" t="s">
        <v>944</v>
      </c>
      <c r="C84" s="358"/>
      <c r="D84" s="1"/>
      <c r="E84" s="385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N84" s="358"/>
      <c r="AO84" s="358"/>
      <c r="AP84" s="358"/>
      <c r="AQ84" s="358"/>
      <c r="AR84" s="358"/>
      <c r="AS84" s="358"/>
      <c r="AT84" s="358"/>
      <c r="AU84" s="358"/>
      <c r="AV84" s="358"/>
      <c r="AW84" s="358"/>
      <c r="AX84" s="358"/>
      <c r="AY84" s="358"/>
      <c r="AZ84" s="358"/>
      <c r="BA84" s="358"/>
      <c r="BB84" s="358"/>
      <c r="BC84" s="358"/>
      <c r="BD84" s="358"/>
      <c r="BE84" s="358"/>
      <c r="BF84" s="358"/>
      <c r="BG84" s="358"/>
      <c r="BH84" s="358"/>
      <c r="BI84" s="358"/>
      <c r="BJ84" s="358"/>
      <c r="BK84" s="358"/>
      <c r="BL84" s="358"/>
      <c r="BM84" s="358"/>
      <c r="BN84" s="358"/>
      <c r="BO84" s="358"/>
    </row>
    <row r="85" spans="1:68" ht="22.5" customHeight="1" x14ac:dyDescent="0.25">
      <c r="A85" s="208" t="s">
        <v>943</v>
      </c>
      <c r="C85" s="358"/>
      <c r="D85" s="358"/>
      <c r="E85" s="398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N85" s="358"/>
      <c r="AO85" s="358"/>
      <c r="AP85" s="358"/>
      <c r="AQ85" s="358"/>
      <c r="AR85" s="358"/>
      <c r="AS85" s="358"/>
      <c r="AT85" s="358"/>
      <c r="AU85" s="358"/>
      <c r="AV85" s="358"/>
      <c r="AW85" s="358"/>
      <c r="AX85" s="358"/>
      <c r="AY85" s="358"/>
      <c r="AZ85" s="358"/>
      <c r="BA85" s="358"/>
      <c r="BB85" s="358"/>
      <c r="BC85" s="358"/>
      <c r="BD85" s="358"/>
      <c r="BE85" s="358"/>
      <c r="BF85" s="358"/>
      <c r="BG85" s="358"/>
      <c r="BH85" s="358"/>
      <c r="BI85" s="358"/>
      <c r="BJ85" s="358"/>
      <c r="BK85" s="358"/>
      <c r="BL85" s="358"/>
      <c r="BM85" s="358"/>
      <c r="BN85" s="358"/>
      <c r="BO85" s="358"/>
    </row>
    <row r="86" spans="1:68" ht="22.15" hidden="1" customHeight="1" x14ac:dyDescent="0.25">
      <c r="A86" s="340"/>
      <c r="B86" s="340"/>
      <c r="C86" s="346"/>
      <c r="D86" s="346"/>
      <c r="E86" s="399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  <c r="BJ86" s="346"/>
      <c r="BK86" s="346"/>
      <c r="BL86" s="346"/>
      <c r="BM86" s="346"/>
      <c r="BN86" s="346"/>
      <c r="BO86" s="346"/>
      <c r="BP86" s="340"/>
    </row>
    <row r="87" spans="1:68" ht="22.5" hidden="1" customHeight="1" x14ac:dyDescent="0.25">
      <c r="A87" s="340"/>
      <c r="B87" s="340"/>
      <c r="C87" s="346"/>
      <c r="D87" s="346"/>
      <c r="E87" s="399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  <c r="BJ87" s="346"/>
      <c r="BK87" s="346"/>
      <c r="BL87" s="346"/>
      <c r="BM87" s="346"/>
      <c r="BN87" s="346"/>
      <c r="BO87" s="346"/>
      <c r="BP87" s="340"/>
    </row>
    <row r="88" spans="1:68" ht="22.5" hidden="1" customHeight="1" x14ac:dyDescent="0.25">
      <c r="A88" s="340"/>
      <c r="B88" s="340"/>
      <c r="C88" s="346"/>
      <c r="D88" s="346"/>
      <c r="E88" s="399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  <c r="BJ88" s="346"/>
      <c r="BK88" s="346"/>
      <c r="BL88" s="346"/>
      <c r="BM88" s="346"/>
      <c r="BN88" s="346"/>
      <c r="BO88" s="346"/>
      <c r="BP88" s="340"/>
    </row>
    <row r="89" spans="1:68" ht="22.5" hidden="1" customHeight="1" x14ac:dyDescent="0.25">
      <c r="A89" s="340"/>
      <c r="B89" s="340"/>
      <c r="C89" s="346"/>
      <c r="D89" s="346"/>
      <c r="E89" s="399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  <c r="BJ89" s="346"/>
      <c r="BK89" s="346"/>
      <c r="BL89" s="346"/>
      <c r="BM89" s="346"/>
      <c r="BN89" s="346"/>
      <c r="BO89" s="346"/>
      <c r="BP89" s="340"/>
    </row>
    <row r="90" spans="1:68" ht="22.5" hidden="1" customHeight="1" x14ac:dyDescent="0.25">
      <c r="A90" s="340"/>
      <c r="B90" s="340"/>
      <c r="C90" s="346"/>
      <c r="D90" s="346"/>
      <c r="E90" s="399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  <c r="BJ90" s="346"/>
      <c r="BK90" s="346"/>
      <c r="BL90" s="346"/>
      <c r="BM90" s="346"/>
      <c r="BN90" s="346"/>
      <c r="BO90" s="346"/>
      <c r="BP90" s="340"/>
    </row>
    <row r="91" spans="1:68" ht="22.5" hidden="1" customHeight="1" x14ac:dyDescent="0.25">
      <c r="A91" s="340"/>
      <c r="B91" s="340"/>
      <c r="C91" s="346"/>
      <c r="D91" s="346"/>
      <c r="E91" s="399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7"/>
      <c r="Z91" s="347"/>
      <c r="AA91" s="347"/>
      <c r="AB91" s="347"/>
      <c r="AC91" s="347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  <c r="BJ91" s="346"/>
      <c r="BK91" s="346"/>
      <c r="BL91" s="346"/>
      <c r="BM91" s="346"/>
      <c r="BN91" s="346"/>
      <c r="BO91" s="346"/>
      <c r="BP91" s="340"/>
    </row>
    <row r="92" spans="1:68" ht="22.5" hidden="1" customHeight="1" x14ac:dyDescent="0.25">
      <c r="A92" s="340"/>
      <c r="B92" s="340"/>
      <c r="C92" s="346"/>
      <c r="D92" s="346"/>
      <c r="E92" s="399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47"/>
      <c r="AB92" s="347"/>
      <c r="AC92" s="347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  <c r="BJ92" s="346"/>
      <c r="BK92" s="346"/>
      <c r="BL92" s="346"/>
      <c r="BM92" s="346"/>
      <c r="BN92" s="346"/>
      <c r="BO92" s="346"/>
      <c r="BP92" s="340"/>
    </row>
    <row r="93" spans="1:68" ht="22.5" hidden="1" customHeight="1" x14ac:dyDescent="0.25">
      <c r="A93" s="340"/>
      <c r="B93" s="340"/>
      <c r="C93" s="346"/>
      <c r="D93" s="346"/>
      <c r="E93" s="399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  <c r="BJ93" s="346"/>
      <c r="BK93" s="346"/>
      <c r="BL93" s="346"/>
      <c r="BM93" s="346"/>
      <c r="BN93" s="346"/>
      <c r="BO93" s="346"/>
      <c r="BP93" s="340"/>
    </row>
    <row r="94" spans="1:68" ht="22.5" hidden="1" customHeight="1" x14ac:dyDescent="0.25">
      <c r="A94" s="340"/>
      <c r="B94" s="340"/>
      <c r="C94" s="346"/>
      <c r="D94" s="346"/>
      <c r="E94" s="399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  <c r="BJ94" s="346"/>
      <c r="BK94" s="346"/>
      <c r="BL94" s="346"/>
      <c r="BM94" s="346"/>
      <c r="BN94" s="346"/>
      <c r="BO94" s="346"/>
      <c r="BP94" s="340"/>
    </row>
    <row r="95" spans="1:68" ht="22.5" hidden="1" customHeight="1" x14ac:dyDescent="0.25">
      <c r="A95" s="340"/>
      <c r="B95" s="340"/>
      <c r="C95" s="346"/>
      <c r="D95" s="346"/>
      <c r="E95" s="399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47"/>
      <c r="AB95" s="347"/>
      <c r="AC95" s="347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  <c r="BJ95" s="346"/>
      <c r="BK95" s="346"/>
      <c r="BL95" s="346"/>
      <c r="BM95" s="346"/>
      <c r="BN95" s="346"/>
      <c r="BO95" s="346"/>
      <c r="BP95" s="340"/>
    </row>
    <row r="96" spans="1:68" ht="22.5" hidden="1" x14ac:dyDescent="0.25">
      <c r="A96" s="340"/>
      <c r="B96" s="340"/>
      <c r="C96" s="346"/>
      <c r="D96" s="346"/>
      <c r="E96" s="399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7"/>
      <c r="Z96" s="347"/>
      <c r="AA96" s="347"/>
      <c r="AB96" s="347"/>
      <c r="AC96" s="347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  <c r="BJ96" s="346"/>
      <c r="BK96" s="346"/>
      <c r="BL96" s="346"/>
      <c r="BM96" s="346"/>
      <c r="BN96" s="346"/>
      <c r="BO96" s="346"/>
      <c r="BP96" s="340"/>
    </row>
    <row r="97" spans="1:68" ht="22.5" hidden="1" x14ac:dyDescent="0.25">
      <c r="A97" s="340"/>
      <c r="B97" s="340"/>
      <c r="C97" s="346"/>
      <c r="D97" s="346"/>
      <c r="E97" s="399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7"/>
      <c r="Z97" s="347"/>
      <c r="AA97" s="347"/>
      <c r="AB97" s="347"/>
      <c r="AC97" s="347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0"/>
    </row>
    <row r="98" spans="1:68" ht="22.5" hidden="1" x14ac:dyDescent="0.25">
      <c r="A98" s="340"/>
      <c r="B98" s="340"/>
      <c r="C98" s="346"/>
      <c r="D98" s="346"/>
      <c r="E98" s="399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6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  <c r="BJ98" s="346"/>
      <c r="BK98" s="346"/>
      <c r="BL98" s="346"/>
      <c r="BM98" s="346"/>
      <c r="BN98" s="346"/>
      <c r="BO98" s="346"/>
      <c r="BP98" s="340"/>
    </row>
    <row r="99" spans="1:68" ht="22.5" hidden="1" x14ac:dyDescent="0.25">
      <c r="A99" s="340"/>
      <c r="B99" s="340"/>
      <c r="C99" s="346"/>
      <c r="D99" s="346"/>
      <c r="E99" s="399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6"/>
      <c r="AE99" s="346"/>
      <c r="AF99" s="346"/>
      <c r="AG99" s="346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  <c r="BJ99" s="346"/>
      <c r="BK99" s="346"/>
      <c r="BL99" s="346"/>
      <c r="BM99" s="346"/>
      <c r="BN99" s="346"/>
      <c r="BO99" s="346"/>
      <c r="BP99" s="340"/>
    </row>
    <row r="100" spans="1:68" ht="22.5" hidden="1" x14ac:dyDescent="0.25">
      <c r="A100" s="340"/>
      <c r="B100" s="340"/>
      <c r="C100" s="346"/>
      <c r="D100" s="346"/>
      <c r="E100" s="399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7"/>
      <c r="X100" s="347"/>
      <c r="Y100" s="347"/>
      <c r="Z100" s="347"/>
      <c r="AA100" s="347"/>
      <c r="AB100" s="347"/>
      <c r="AC100" s="347"/>
      <c r="AD100" s="346"/>
      <c r="AE100" s="346"/>
      <c r="AF100" s="346"/>
      <c r="AG100" s="346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  <c r="BJ100" s="346"/>
      <c r="BK100" s="346"/>
      <c r="BL100" s="346"/>
      <c r="BM100" s="346"/>
      <c r="BN100" s="346"/>
      <c r="BO100" s="346"/>
      <c r="BP100" s="340"/>
    </row>
    <row r="101" spans="1:68" ht="22.5" hidden="1" x14ac:dyDescent="0.25">
      <c r="A101" s="340"/>
      <c r="B101" s="340"/>
      <c r="C101" s="346"/>
      <c r="D101" s="346"/>
      <c r="E101" s="399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6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  <c r="BJ101" s="346"/>
      <c r="BK101" s="346"/>
      <c r="BL101" s="346"/>
      <c r="BM101" s="346"/>
      <c r="BN101" s="346"/>
      <c r="BO101" s="346"/>
      <c r="BP101" s="340"/>
    </row>
    <row r="102" spans="1:68" ht="22.5" hidden="1" x14ac:dyDescent="0.25">
      <c r="A102" s="340"/>
      <c r="B102" s="340"/>
      <c r="C102" s="346"/>
      <c r="D102" s="346"/>
      <c r="E102" s="399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  <c r="BJ102" s="346"/>
      <c r="BK102" s="346"/>
      <c r="BL102" s="346"/>
      <c r="BM102" s="346"/>
      <c r="BN102" s="346"/>
      <c r="BO102" s="346"/>
      <c r="BP102" s="340"/>
    </row>
    <row r="103" spans="1:68" ht="22.5" hidden="1" x14ac:dyDescent="0.25">
      <c r="A103" s="340"/>
      <c r="B103" s="340"/>
      <c r="C103" s="346"/>
      <c r="D103" s="346"/>
      <c r="E103" s="399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6"/>
      <c r="AE103" s="346"/>
      <c r="AF103" s="346"/>
      <c r="AG103" s="346"/>
      <c r="AH103" s="346"/>
      <c r="AI103" s="346"/>
      <c r="AJ103" s="346"/>
      <c r="AK103" s="346"/>
      <c r="AL103" s="346"/>
      <c r="AM103" s="346"/>
      <c r="AN103" s="346"/>
      <c r="AO103" s="346"/>
      <c r="AP103" s="346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  <c r="BJ103" s="346"/>
      <c r="BK103" s="346"/>
      <c r="BL103" s="346"/>
      <c r="BM103" s="346"/>
      <c r="BN103" s="346"/>
      <c r="BO103" s="346"/>
      <c r="BP103" s="340"/>
    </row>
    <row r="104" spans="1:68" ht="22.5" hidden="1" x14ac:dyDescent="0.25">
      <c r="A104" s="340"/>
      <c r="B104" s="340"/>
      <c r="C104" s="346"/>
      <c r="D104" s="346"/>
      <c r="E104" s="399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  <c r="BJ104" s="346"/>
      <c r="BK104" s="346"/>
      <c r="BL104" s="346"/>
      <c r="BM104" s="346"/>
      <c r="BN104" s="346"/>
      <c r="BO104" s="346"/>
      <c r="BP104" s="340"/>
    </row>
    <row r="105" spans="1:68" ht="22.5" hidden="1" x14ac:dyDescent="0.25">
      <c r="A105" s="340"/>
      <c r="B105" s="340"/>
      <c r="C105" s="346"/>
      <c r="D105" s="346"/>
      <c r="E105" s="399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  <c r="AB105" s="347"/>
      <c r="AC105" s="347"/>
      <c r="AD105" s="346"/>
      <c r="AE105" s="346"/>
      <c r="AF105" s="346"/>
      <c r="AG105" s="346"/>
      <c r="AH105" s="346"/>
      <c r="AI105" s="346"/>
      <c r="AJ105" s="346"/>
      <c r="AK105" s="346"/>
      <c r="AL105" s="346"/>
      <c r="AM105" s="346"/>
      <c r="AN105" s="346"/>
      <c r="AO105" s="346"/>
      <c r="AP105" s="346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  <c r="BJ105" s="346"/>
      <c r="BK105" s="346"/>
      <c r="BL105" s="346"/>
      <c r="BM105" s="346"/>
      <c r="BN105" s="346"/>
      <c r="BO105" s="346"/>
      <c r="BP105" s="340"/>
    </row>
    <row r="106" spans="1:68" ht="22.5" hidden="1" x14ac:dyDescent="0.25">
      <c r="A106" s="340"/>
      <c r="B106" s="340"/>
      <c r="C106" s="346"/>
      <c r="D106" s="346"/>
      <c r="E106" s="399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6"/>
      <c r="AE106" s="346"/>
      <c r="AF106" s="346"/>
      <c r="AG106" s="346"/>
      <c r="AH106" s="346"/>
      <c r="AI106" s="346"/>
      <c r="AJ106" s="346"/>
      <c r="AK106" s="346"/>
      <c r="AL106" s="346"/>
      <c r="AM106" s="346"/>
      <c r="AN106" s="346"/>
      <c r="AO106" s="346"/>
      <c r="AP106" s="346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  <c r="BJ106" s="346"/>
      <c r="BK106" s="346"/>
      <c r="BL106" s="346"/>
      <c r="BM106" s="346"/>
      <c r="BN106" s="346"/>
      <c r="BO106" s="346"/>
      <c r="BP106" s="340"/>
    </row>
    <row r="107" spans="1:68" ht="22.5" hidden="1" x14ac:dyDescent="0.25">
      <c r="A107" s="340"/>
      <c r="B107" s="340"/>
      <c r="C107" s="346"/>
      <c r="D107" s="346"/>
      <c r="E107" s="399"/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  <c r="AB107" s="347"/>
      <c r="AC107" s="347"/>
      <c r="AD107" s="346"/>
      <c r="AE107" s="346"/>
      <c r="AF107" s="346"/>
      <c r="AG107" s="346"/>
      <c r="AH107" s="346"/>
      <c r="AI107" s="346"/>
      <c r="AJ107" s="346"/>
      <c r="AK107" s="346"/>
      <c r="AL107" s="346"/>
      <c r="AM107" s="346"/>
      <c r="AN107" s="346"/>
      <c r="AO107" s="346"/>
      <c r="AP107" s="346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  <c r="BJ107" s="346"/>
      <c r="BK107" s="346"/>
      <c r="BL107" s="346"/>
      <c r="BM107" s="346"/>
      <c r="BN107" s="346"/>
      <c r="BO107" s="346"/>
      <c r="BP107" s="340"/>
    </row>
    <row r="108" spans="1:68" ht="22.5" hidden="1" x14ac:dyDescent="0.25">
      <c r="A108" s="340"/>
      <c r="B108" s="340"/>
      <c r="C108" s="346"/>
      <c r="D108" s="346"/>
      <c r="E108" s="399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6"/>
      <c r="AE108" s="346"/>
      <c r="AF108" s="346"/>
      <c r="AG108" s="346"/>
      <c r="AH108" s="346"/>
      <c r="AI108" s="346"/>
      <c r="AJ108" s="346"/>
      <c r="AK108" s="346"/>
      <c r="AL108" s="346"/>
      <c r="AM108" s="346"/>
      <c r="AN108" s="346"/>
      <c r="AO108" s="346"/>
      <c r="AP108" s="346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  <c r="BJ108" s="346"/>
      <c r="BK108" s="346"/>
      <c r="BL108" s="346"/>
      <c r="BM108" s="346"/>
      <c r="BN108" s="346"/>
      <c r="BO108" s="346"/>
      <c r="BP108" s="340"/>
    </row>
    <row r="109" spans="1:68" ht="22.5" hidden="1" x14ac:dyDescent="0.25">
      <c r="A109" s="340"/>
      <c r="B109" s="340"/>
      <c r="C109" s="346"/>
      <c r="D109" s="346"/>
      <c r="E109" s="399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6"/>
      <c r="AE109" s="346"/>
      <c r="AF109" s="346"/>
      <c r="AG109" s="346"/>
      <c r="AH109" s="346"/>
      <c r="AI109" s="346"/>
      <c r="AJ109" s="346"/>
      <c r="AK109" s="346"/>
      <c r="AL109" s="346"/>
      <c r="AM109" s="346"/>
      <c r="AN109" s="346"/>
      <c r="AO109" s="346"/>
      <c r="AP109" s="346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  <c r="BJ109" s="346"/>
      <c r="BK109" s="346"/>
      <c r="BL109" s="346"/>
      <c r="BM109" s="346"/>
      <c r="BN109" s="346"/>
      <c r="BO109" s="346"/>
      <c r="BP109" s="340"/>
    </row>
    <row r="110" spans="1:68" ht="22.5" hidden="1" x14ac:dyDescent="0.25">
      <c r="A110" s="340"/>
      <c r="B110" s="340"/>
      <c r="C110" s="348"/>
      <c r="D110" s="348"/>
      <c r="E110" s="400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46"/>
      <c r="AE110" s="346"/>
      <c r="AF110" s="346"/>
      <c r="AG110" s="346"/>
      <c r="AH110" s="346"/>
      <c r="AI110" s="346"/>
      <c r="AJ110" s="346"/>
      <c r="AK110" s="346"/>
      <c r="AL110" s="346"/>
      <c r="AM110" s="346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40"/>
    </row>
    <row r="111" spans="1:68" ht="22.5" hidden="1" x14ac:dyDescent="0.25">
      <c r="A111" s="340"/>
      <c r="B111" s="340"/>
      <c r="C111" s="348"/>
      <c r="D111" s="348"/>
      <c r="E111" s="400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46"/>
      <c r="AE111" s="346"/>
      <c r="AF111" s="346"/>
      <c r="AG111" s="346"/>
      <c r="AH111" s="346"/>
      <c r="AI111" s="346"/>
      <c r="AJ111" s="346"/>
      <c r="AK111" s="346"/>
      <c r="AL111" s="346"/>
      <c r="AM111" s="346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40"/>
    </row>
    <row r="112" spans="1:68" ht="22.5" hidden="1" x14ac:dyDescent="0.25">
      <c r="A112" s="340"/>
      <c r="B112" s="340"/>
      <c r="C112" s="348"/>
      <c r="D112" s="348"/>
      <c r="E112" s="400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46"/>
      <c r="AE112" s="346"/>
      <c r="AF112" s="346"/>
      <c r="AG112" s="346"/>
      <c r="AH112" s="346"/>
      <c r="AI112" s="346"/>
      <c r="AJ112" s="346"/>
      <c r="AK112" s="346"/>
      <c r="AL112" s="346"/>
      <c r="AM112" s="346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40"/>
    </row>
    <row r="113" spans="1:68" ht="22.5" hidden="1" x14ac:dyDescent="0.25">
      <c r="A113" s="340"/>
      <c r="B113" s="340"/>
      <c r="C113" s="348"/>
      <c r="D113" s="348"/>
      <c r="E113" s="400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52"/>
      <c r="BM113" s="352"/>
      <c r="BN113" s="352"/>
      <c r="BO113" s="352"/>
      <c r="BP113" s="340"/>
    </row>
    <row r="114" spans="1:68" ht="22.5" hidden="1" x14ac:dyDescent="0.25">
      <c r="A114" s="340"/>
      <c r="B114" s="340"/>
      <c r="C114" s="348"/>
      <c r="D114" s="348"/>
      <c r="E114" s="400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46"/>
      <c r="AE114" s="346"/>
      <c r="AF114" s="346"/>
      <c r="AG114" s="346"/>
      <c r="AH114" s="346"/>
      <c r="AI114" s="346"/>
      <c r="AJ114" s="346"/>
      <c r="AK114" s="346"/>
      <c r="AL114" s="346"/>
      <c r="AM114" s="346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52"/>
      <c r="BM114" s="352"/>
      <c r="BN114" s="352"/>
      <c r="BO114" s="352"/>
      <c r="BP114" s="340"/>
    </row>
    <row r="115" spans="1:68" ht="22.5" hidden="1" x14ac:dyDescent="0.25">
      <c r="A115" s="340"/>
      <c r="B115" s="340"/>
      <c r="C115" s="348"/>
      <c r="D115" s="348"/>
      <c r="E115" s="400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46"/>
      <c r="AE115" s="346"/>
      <c r="AF115" s="346"/>
      <c r="AG115" s="346"/>
      <c r="AH115" s="346"/>
      <c r="AI115" s="346"/>
      <c r="AJ115" s="346"/>
      <c r="AK115" s="346"/>
      <c r="AL115" s="346"/>
      <c r="AM115" s="346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40"/>
    </row>
    <row r="116" spans="1:68" ht="22.5" hidden="1" x14ac:dyDescent="0.25">
      <c r="A116" s="340"/>
      <c r="B116" s="340"/>
      <c r="C116" s="348"/>
      <c r="D116" s="348"/>
      <c r="E116" s="400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46"/>
      <c r="AE116" s="346"/>
      <c r="AF116" s="346"/>
      <c r="AG116" s="346"/>
      <c r="AH116" s="346"/>
      <c r="AI116" s="346"/>
      <c r="AJ116" s="346"/>
      <c r="AK116" s="346"/>
      <c r="AL116" s="346"/>
      <c r="AM116" s="346"/>
      <c r="AN116" s="351"/>
      <c r="AO116" s="351"/>
      <c r="AP116" s="351"/>
      <c r="AQ116" s="351"/>
      <c r="AR116" s="351"/>
      <c r="AS116" s="351"/>
      <c r="AT116" s="351"/>
      <c r="AU116" s="351"/>
      <c r="AV116" s="351"/>
      <c r="AW116" s="351"/>
      <c r="AX116" s="351"/>
      <c r="AY116" s="351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2"/>
      <c r="BL116" s="352"/>
      <c r="BM116" s="352"/>
      <c r="BN116" s="352"/>
      <c r="BO116" s="352"/>
      <c r="BP116" s="340"/>
    </row>
    <row r="117" spans="1:68" ht="22.5" hidden="1" x14ac:dyDescent="0.25">
      <c r="A117" s="340"/>
      <c r="B117" s="340"/>
      <c r="C117" s="348"/>
      <c r="D117" s="348"/>
      <c r="E117" s="400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46"/>
      <c r="AE117" s="346"/>
      <c r="AF117" s="346"/>
      <c r="AG117" s="346"/>
      <c r="AH117" s="346"/>
      <c r="AI117" s="346"/>
      <c r="AJ117" s="346"/>
      <c r="AK117" s="346"/>
      <c r="AL117" s="346"/>
      <c r="AM117" s="346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40"/>
    </row>
    <row r="118" spans="1:68" ht="22.5" hidden="1" x14ac:dyDescent="0.25">
      <c r="A118" s="340"/>
      <c r="B118" s="340"/>
      <c r="C118" s="348"/>
      <c r="D118" s="348"/>
      <c r="E118" s="400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46"/>
      <c r="AE118" s="346"/>
      <c r="AF118" s="346"/>
      <c r="AG118" s="346"/>
      <c r="AH118" s="346"/>
      <c r="AI118" s="346"/>
      <c r="AJ118" s="346"/>
      <c r="AK118" s="346"/>
      <c r="AL118" s="346"/>
      <c r="AM118" s="346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  <c r="BL118" s="352"/>
      <c r="BM118" s="352"/>
      <c r="BN118" s="352"/>
      <c r="BO118" s="352"/>
      <c r="BP118" s="340"/>
    </row>
    <row r="119" spans="1:68" ht="22.5" hidden="1" x14ac:dyDescent="0.25">
      <c r="A119" s="340"/>
      <c r="B119" s="340"/>
      <c r="C119" s="348"/>
      <c r="D119" s="348"/>
      <c r="E119" s="400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46"/>
      <c r="AE119" s="346"/>
      <c r="AF119" s="346"/>
      <c r="AG119" s="346"/>
      <c r="AH119" s="346"/>
      <c r="AI119" s="346"/>
      <c r="AJ119" s="346"/>
      <c r="AK119" s="346"/>
      <c r="AL119" s="346"/>
      <c r="AM119" s="346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40"/>
    </row>
    <row r="120" spans="1:68" ht="22.5" hidden="1" x14ac:dyDescent="0.25">
      <c r="A120" s="340"/>
      <c r="B120" s="340"/>
      <c r="C120" s="348"/>
      <c r="D120" s="348"/>
      <c r="E120" s="400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46"/>
      <c r="AE120" s="346"/>
      <c r="AF120" s="346"/>
      <c r="AG120" s="346"/>
      <c r="AH120" s="346"/>
      <c r="AI120" s="346"/>
      <c r="AJ120" s="346"/>
      <c r="AK120" s="346"/>
      <c r="AL120" s="346"/>
      <c r="AM120" s="346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40"/>
    </row>
    <row r="121" spans="1:68" ht="22.5" hidden="1" x14ac:dyDescent="0.25">
      <c r="A121" s="340"/>
      <c r="B121" s="340"/>
      <c r="C121" s="348"/>
      <c r="D121" s="348"/>
      <c r="E121" s="400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46"/>
      <c r="AE121" s="346"/>
      <c r="AF121" s="346"/>
      <c r="AG121" s="346"/>
      <c r="AH121" s="346"/>
      <c r="AI121" s="346"/>
      <c r="AJ121" s="346"/>
      <c r="AK121" s="346"/>
      <c r="AL121" s="346"/>
      <c r="AM121" s="346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40"/>
    </row>
    <row r="122" spans="1:68" ht="22.5" hidden="1" x14ac:dyDescent="0.25">
      <c r="A122" s="340"/>
      <c r="B122" s="340"/>
      <c r="C122" s="348"/>
      <c r="D122" s="348"/>
      <c r="E122" s="400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46"/>
      <c r="AE122" s="346"/>
      <c r="AF122" s="346"/>
      <c r="AG122" s="346"/>
      <c r="AH122" s="346"/>
      <c r="AI122" s="346"/>
      <c r="AJ122" s="346"/>
      <c r="AK122" s="346"/>
      <c r="AL122" s="346"/>
      <c r="AM122" s="346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52"/>
      <c r="BN122" s="352"/>
      <c r="BO122" s="352"/>
      <c r="BP122" s="340"/>
    </row>
    <row r="123" spans="1:68" ht="22.5" hidden="1" x14ac:dyDescent="0.25">
      <c r="A123" s="340"/>
      <c r="B123" s="340"/>
      <c r="C123" s="348"/>
      <c r="D123" s="348"/>
      <c r="E123" s="400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46"/>
      <c r="AE123" s="346"/>
      <c r="AF123" s="346"/>
      <c r="AG123" s="346"/>
      <c r="AH123" s="346"/>
      <c r="AI123" s="346"/>
      <c r="AJ123" s="346"/>
      <c r="AK123" s="346"/>
      <c r="AL123" s="346"/>
      <c r="AM123" s="346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40"/>
    </row>
    <row r="124" spans="1:68" ht="22.5" hidden="1" x14ac:dyDescent="0.25">
      <c r="A124" s="340"/>
      <c r="B124" s="340"/>
      <c r="C124" s="348"/>
      <c r="D124" s="348"/>
      <c r="E124" s="400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46"/>
      <c r="AE124" s="346"/>
      <c r="AF124" s="346"/>
      <c r="AG124" s="346"/>
      <c r="AH124" s="346"/>
      <c r="AI124" s="346"/>
      <c r="AJ124" s="346"/>
      <c r="AK124" s="346"/>
      <c r="AL124" s="346"/>
      <c r="AM124" s="346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52"/>
      <c r="BN124" s="352"/>
      <c r="BO124" s="352"/>
      <c r="BP124" s="340"/>
    </row>
    <row r="125" spans="1:68" ht="22.5" hidden="1" x14ac:dyDescent="0.25">
      <c r="A125" s="340"/>
      <c r="B125" s="340"/>
      <c r="C125" s="348"/>
      <c r="D125" s="348"/>
      <c r="E125" s="400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46"/>
      <c r="AE125" s="346"/>
      <c r="AF125" s="346"/>
      <c r="AG125" s="346"/>
      <c r="AH125" s="346"/>
      <c r="AI125" s="346"/>
      <c r="AJ125" s="346"/>
      <c r="AK125" s="346"/>
      <c r="AL125" s="346"/>
      <c r="AM125" s="346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40"/>
    </row>
    <row r="126" spans="1:68" ht="22.5" hidden="1" x14ac:dyDescent="0.25">
      <c r="A126" s="340"/>
      <c r="B126" s="340"/>
      <c r="C126" s="348"/>
      <c r="D126" s="348"/>
      <c r="E126" s="400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46"/>
      <c r="AE126" s="346"/>
      <c r="AF126" s="346"/>
      <c r="AG126" s="346"/>
      <c r="AH126" s="346"/>
      <c r="AI126" s="346"/>
      <c r="AJ126" s="346"/>
      <c r="AK126" s="346"/>
      <c r="AL126" s="346"/>
      <c r="AM126" s="346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  <c r="BL126" s="352"/>
      <c r="BM126" s="352"/>
      <c r="BN126" s="352"/>
      <c r="BO126" s="352"/>
      <c r="BP126" s="340"/>
    </row>
    <row r="127" spans="1:68" ht="22.5" hidden="1" x14ac:dyDescent="0.25">
      <c r="A127" s="340"/>
      <c r="B127" s="340"/>
      <c r="C127" s="348"/>
      <c r="D127" s="348"/>
      <c r="E127" s="400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46"/>
      <c r="AE127" s="346"/>
      <c r="AF127" s="346"/>
      <c r="AG127" s="346"/>
      <c r="AH127" s="346"/>
      <c r="AI127" s="346"/>
      <c r="AJ127" s="346"/>
      <c r="AK127" s="346"/>
      <c r="AL127" s="346"/>
      <c r="AM127" s="346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40"/>
    </row>
    <row r="128" spans="1:68" ht="22.5" hidden="1" x14ac:dyDescent="0.25">
      <c r="A128" s="340"/>
      <c r="B128" s="340"/>
      <c r="C128" s="348"/>
      <c r="D128" s="348"/>
      <c r="E128" s="400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46"/>
      <c r="AE128" s="346"/>
      <c r="AF128" s="346"/>
      <c r="AG128" s="346"/>
      <c r="AH128" s="346"/>
      <c r="AI128" s="346"/>
      <c r="AJ128" s="346"/>
      <c r="AK128" s="346"/>
      <c r="AL128" s="346"/>
      <c r="AM128" s="346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40"/>
    </row>
    <row r="129" spans="1:68" ht="22.5" hidden="1" x14ac:dyDescent="0.25">
      <c r="A129" s="340"/>
      <c r="B129" s="340"/>
      <c r="C129" s="348"/>
      <c r="D129" s="348"/>
      <c r="E129" s="400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46"/>
      <c r="AE129" s="346"/>
      <c r="AF129" s="346"/>
      <c r="AG129" s="346"/>
      <c r="AH129" s="346"/>
      <c r="AI129" s="346"/>
      <c r="AJ129" s="346"/>
      <c r="AK129" s="346"/>
      <c r="AL129" s="346"/>
      <c r="AM129" s="346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40"/>
    </row>
    <row r="130" spans="1:68" ht="22.5" hidden="1" x14ac:dyDescent="0.25">
      <c r="A130" s="340"/>
      <c r="B130" s="340"/>
      <c r="C130" s="348"/>
      <c r="D130" s="348"/>
      <c r="E130" s="400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352"/>
      <c r="BL130" s="352"/>
      <c r="BM130" s="352"/>
      <c r="BN130" s="352"/>
      <c r="BO130" s="352"/>
      <c r="BP130" s="340"/>
    </row>
    <row r="131" spans="1:68" ht="22.5" hidden="1" x14ac:dyDescent="0.25">
      <c r="A131" s="340"/>
      <c r="B131" s="340"/>
      <c r="C131" s="348"/>
      <c r="D131" s="348"/>
      <c r="E131" s="400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40"/>
    </row>
    <row r="132" spans="1:68" ht="22.5" hidden="1" x14ac:dyDescent="0.25">
      <c r="A132" s="340"/>
      <c r="B132" s="340"/>
      <c r="C132" s="348"/>
      <c r="D132" s="348"/>
      <c r="E132" s="400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352"/>
      <c r="BL132" s="352"/>
      <c r="BM132" s="352"/>
      <c r="BN132" s="352"/>
      <c r="BO132" s="352"/>
      <c r="BP132" s="340"/>
    </row>
    <row r="133" spans="1:68" ht="22.5" hidden="1" x14ac:dyDescent="0.25">
      <c r="A133" s="340"/>
      <c r="B133" s="340"/>
      <c r="C133" s="348"/>
      <c r="D133" s="348"/>
      <c r="E133" s="400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40"/>
    </row>
    <row r="134" spans="1:68" ht="22.5" hidden="1" x14ac:dyDescent="0.25">
      <c r="A134" s="340"/>
      <c r="B134" s="340"/>
      <c r="C134" s="348"/>
      <c r="D134" s="348"/>
      <c r="E134" s="400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40"/>
    </row>
    <row r="135" spans="1:68" ht="22.5" hidden="1" x14ac:dyDescent="0.25">
      <c r="A135" s="340"/>
      <c r="B135" s="340"/>
      <c r="C135" s="348"/>
      <c r="D135" s="348"/>
      <c r="E135" s="400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50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51"/>
      <c r="AO135" s="351"/>
      <c r="AP135" s="351"/>
      <c r="AQ135" s="351"/>
      <c r="AR135" s="351"/>
      <c r="AS135" s="351"/>
      <c r="AT135" s="351"/>
      <c r="AU135" s="351"/>
      <c r="AV135" s="351"/>
      <c r="AW135" s="351"/>
      <c r="AX135" s="351"/>
      <c r="AY135" s="351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40"/>
    </row>
    <row r="136" spans="1:68" ht="22.5" hidden="1" x14ac:dyDescent="0.25">
      <c r="A136" s="340"/>
      <c r="B136" s="340"/>
      <c r="C136" s="348"/>
      <c r="D136" s="348"/>
      <c r="E136" s="400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50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46"/>
      <c r="AE136" s="346"/>
      <c r="AF136" s="346"/>
      <c r="AG136" s="346"/>
      <c r="AH136" s="346"/>
      <c r="AI136" s="346"/>
      <c r="AJ136" s="346"/>
      <c r="AK136" s="346"/>
      <c r="AL136" s="346"/>
      <c r="AM136" s="346"/>
      <c r="AN136" s="351"/>
      <c r="AO136" s="351"/>
      <c r="AP136" s="351"/>
      <c r="AQ136" s="351"/>
      <c r="AR136" s="351"/>
      <c r="AS136" s="351"/>
      <c r="AT136" s="351"/>
      <c r="AU136" s="351"/>
      <c r="AV136" s="351"/>
      <c r="AW136" s="351"/>
      <c r="AX136" s="351"/>
      <c r="AY136" s="351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  <c r="BJ136" s="352"/>
      <c r="BK136" s="352"/>
      <c r="BL136" s="352"/>
      <c r="BM136" s="352"/>
      <c r="BN136" s="352"/>
      <c r="BO136" s="352"/>
      <c r="BP136" s="340"/>
    </row>
    <row r="137" spans="1:68" ht="22.5" hidden="1" x14ac:dyDescent="0.25">
      <c r="A137" s="340"/>
      <c r="B137" s="340"/>
      <c r="C137" s="348"/>
      <c r="D137" s="348"/>
      <c r="E137" s="400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46"/>
      <c r="AE137" s="346"/>
      <c r="AF137" s="346"/>
      <c r="AG137" s="346"/>
      <c r="AH137" s="346"/>
      <c r="AI137" s="346"/>
      <c r="AJ137" s="346"/>
      <c r="AK137" s="346"/>
      <c r="AL137" s="346"/>
      <c r="AM137" s="346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2"/>
      <c r="BP137" s="340"/>
    </row>
    <row r="138" spans="1:68" ht="22.5" hidden="1" x14ac:dyDescent="0.25">
      <c r="A138" s="340"/>
      <c r="B138" s="340"/>
      <c r="C138" s="348"/>
      <c r="D138" s="348"/>
      <c r="E138" s="400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46"/>
      <c r="AE138" s="346"/>
      <c r="AF138" s="346"/>
      <c r="AG138" s="346"/>
      <c r="AH138" s="346"/>
      <c r="AI138" s="346"/>
      <c r="AJ138" s="346"/>
      <c r="AK138" s="346"/>
      <c r="AL138" s="346"/>
      <c r="AM138" s="346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352"/>
      <c r="BL138" s="352"/>
      <c r="BM138" s="352"/>
      <c r="BN138" s="352"/>
      <c r="BO138" s="352"/>
      <c r="BP138" s="340"/>
    </row>
    <row r="139" spans="1:68" ht="22.5" hidden="1" x14ac:dyDescent="0.25">
      <c r="A139" s="340"/>
      <c r="B139" s="340"/>
      <c r="C139" s="348"/>
      <c r="D139" s="348"/>
      <c r="E139" s="400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50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40"/>
    </row>
    <row r="140" spans="1:68" ht="22.5" hidden="1" x14ac:dyDescent="0.25">
      <c r="A140" s="340"/>
      <c r="B140" s="340"/>
      <c r="C140" s="348"/>
      <c r="D140" s="348"/>
      <c r="E140" s="400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46"/>
      <c r="AE140" s="346"/>
      <c r="AF140" s="346"/>
      <c r="AG140" s="346"/>
      <c r="AH140" s="346"/>
      <c r="AI140" s="346"/>
      <c r="AJ140" s="346"/>
      <c r="AK140" s="346"/>
      <c r="AL140" s="346"/>
      <c r="AM140" s="346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352"/>
      <c r="BL140" s="352"/>
      <c r="BM140" s="352"/>
      <c r="BN140" s="352"/>
      <c r="BO140" s="352"/>
      <c r="BP140" s="340"/>
    </row>
    <row r="141" spans="1:68" ht="22.5" hidden="1" x14ac:dyDescent="0.25">
      <c r="A141" s="340"/>
      <c r="B141" s="340"/>
      <c r="C141" s="348"/>
      <c r="D141" s="348"/>
      <c r="E141" s="400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46"/>
      <c r="AE141" s="346"/>
      <c r="AF141" s="346"/>
      <c r="AG141" s="346"/>
      <c r="AH141" s="346"/>
      <c r="AI141" s="346"/>
      <c r="AJ141" s="346"/>
      <c r="AK141" s="346"/>
      <c r="AL141" s="346"/>
      <c r="AM141" s="346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40"/>
    </row>
    <row r="142" spans="1:68" ht="22.5" hidden="1" x14ac:dyDescent="0.25">
      <c r="A142" s="340"/>
      <c r="B142" s="340"/>
      <c r="C142" s="348"/>
      <c r="D142" s="348"/>
      <c r="E142" s="400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46"/>
      <c r="AE142" s="346"/>
      <c r="AF142" s="346"/>
      <c r="AG142" s="346"/>
      <c r="AH142" s="346"/>
      <c r="AI142" s="346"/>
      <c r="AJ142" s="346"/>
      <c r="AK142" s="346"/>
      <c r="AL142" s="346"/>
      <c r="AM142" s="346"/>
      <c r="AN142" s="351"/>
      <c r="AO142" s="351"/>
      <c r="AP142" s="351"/>
      <c r="AQ142" s="351"/>
      <c r="AR142" s="351"/>
      <c r="AS142" s="351"/>
      <c r="AT142" s="351"/>
      <c r="AU142" s="351"/>
      <c r="AV142" s="351"/>
      <c r="AW142" s="351"/>
      <c r="AX142" s="351"/>
      <c r="AY142" s="351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40"/>
    </row>
    <row r="143" spans="1:68" ht="22.5" hidden="1" x14ac:dyDescent="0.25">
      <c r="A143" s="340"/>
      <c r="B143" s="340"/>
      <c r="C143" s="348"/>
      <c r="D143" s="348"/>
      <c r="E143" s="400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46"/>
      <c r="AE143" s="346"/>
      <c r="AF143" s="346"/>
      <c r="AG143" s="346"/>
      <c r="AH143" s="346"/>
      <c r="AI143" s="346"/>
      <c r="AJ143" s="346"/>
      <c r="AK143" s="346"/>
      <c r="AL143" s="346"/>
      <c r="AM143" s="346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40"/>
    </row>
    <row r="144" spans="1:68" ht="22.5" hidden="1" x14ac:dyDescent="0.25">
      <c r="A144" s="340"/>
      <c r="B144" s="340"/>
      <c r="C144" s="348"/>
      <c r="D144" s="348"/>
      <c r="E144" s="400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46"/>
      <c r="AE144" s="346"/>
      <c r="AF144" s="346"/>
      <c r="AG144" s="346"/>
      <c r="AH144" s="346"/>
      <c r="AI144" s="346"/>
      <c r="AJ144" s="346"/>
      <c r="AK144" s="346"/>
      <c r="AL144" s="346"/>
      <c r="AM144" s="346"/>
      <c r="AN144" s="351"/>
      <c r="AO144" s="351"/>
      <c r="AP144" s="351"/>
      <c r="AQ144" s="351"/>
      <c r="AR144" s="351"/>
      <c r="AS144" s="351"/>
      <c r="AT144" s="351"/>
      <c r="AU144" s="351"/>
      <c r="AV144" s="351"/>
      <c r="AW144" s="351"/>
      <c r="AX144" s="351"/>
      <c r="AY144" s="351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352"/>
      <c r="BL144" s="352"/>
      <c r="BM144" s="352"/>
      <c r="BN144" s="352"/>
      <c r="BO144" s="352"/>
      <c r="BP144" s="340"/>
    </row>
    <row r="145" spans="1:68" ht="22.5" hidden="1" x14ac:dyDescent="0.25">
      <c r="A145" s="340"/>
      <c r="B145" s="340"/>
      <c r="C145" s="348"/>
      <c r="D145" s="348"/>
      <c r="E145" s="400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51"/>
      <c r="AO145" s="351"/>
      <c r="AP145" s="351"/>
      <c r="AQ145" s="351"/>
      <c r="AR145" s="351"/>
      <c r="AS145" s="351"/>
      <c r="AT145" s="351"/>
      <c r="AU145" s="351"/>
      <c r="AV145" s="351"/>
      <c r="AW145" s="351"/>
      <c r="AX145" s="351"/>
      <c r="AY145" s="351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40"/>
    </row>
    <row r="146" spans="1:68" ht="22.5" hidden="1" x14ac:dyDescent="0.25">
      <c r="A146" s="340"/>
      <c r="B146" s="340"/>
      <c r="C146" s="348"/>
      <c r="D146" s="348"/>
      <c r="E146" s="400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  <c r="BL146" s="352"/>
      <c r="BM146" s="352"/>
      <c r="BN146" s="352"/>
      <c r="BO146" s="352"/>
      <c r="BP146" s="340"/>
    </row>
    <row r="147" spans="1:68" ht="22.5" hidden="1" x14ac:dyDescent="0.25">
      <c r="A147" s="340"/>
      <c r="B147" s="340"/>
      <c r="C147" s="348"/>
      <c r="D147" s="348"/>
      <c r="E147" s="400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40"/>
    </row>
    <row r="148" spans="1:68" ht="22.5" hidden="1" x14ac:dyDescent="0.25">
      <c r="A148" s="340"/>
      <c r="B148" s="340"/>
      <c r="C148" s="348"/>
      <c r="D148" s="348"/>
      <c r="E148" s="400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2"/>
      <c r="BO148" s="352"/>
      <c r="BP148" s="340"/>
    </row>
    <row r="149" spans="1:68" ht="22.5" hidden="1" x14ac:dyDescent="0.25">
      <c r="A149" s="340"/>
      <c r="B149" s="340"/>
      <c r="C149" s="348"/>
      <c r="D149" s="348"/>
      <c r="E149" s="400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40"/>
    </row>
    <row r="150" spans="1:68" ht="22.5" hidden="1" x14ac:dyDescent="0.25">
      <c r="A150" s="340"/>
      <c r="B150" s="340"/>
      <c r="C150" s="348"/>
      <c r="D150" s="348"/>
      <c r="E150" s="400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40"/>
    </row>
    <row r="151" spans="1:68" ht="22.5" hidden="1" x14ac:dyDescent="0.25">
      <c r="A151" s="340"/>
      <c r="B151" s="340"/>
      <c r="C151" s="348"/>
      <c r="D151" s="348"/>
      <c r="E151" s="400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40"/>
    </row>
    <row r="152" spans="1:68" ht="22.5" hidden="1" x14ac:dyDescent="0.25">
      <c r="A152" s="340"/>
      <c r="B152" s="340"/>
      <c r="C152" s="348"/>
      <c r="D152" s="348"/>
      <c r="E152" s="400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  <c r="BL152" s="352"/>
      <c r="BM152" s="352"/>
      <c r="BN152" s="352"/>
      <c r="BO152" s="352"/>
      <c r="BP152" s="340"/>
    </row>
    <row r="153" spans="1:68" ht="22.5" hidden="1" x14ac:dyDescent="0.25">
      <c r="A153" s="340"/>
      <c r="B153" s="340"/>
      <c r="C153" s="348"/>
      <c r="D153" s="348"/>
      <c r="E153" s="400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40"/>
    </row>
    <row r="154" spans="1:68" ht="22.5" hidden="1" x14ac:dyDescent="0.25">
      <c r="A154" s="340"/>
      <c r="B154" s="340"/>
      <c r="C154" s="348"/>
      <c r="D154" s="348"/>
      <c r="E154" s="400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  <c r="BL154" s="352"/>
      <c r="BM154" s="352"/>
      <c r="BN154" s="352"/>
      <c r="BO154" s="352"/>
      <c r="BP154" s="340"/>
    </row>
    <row r="155" spans="1:68" ht="22.5" hidden="1" x14ac:dyDescent="0.25">
      <c r="A155" s="340"/>
      <c r="B155" s="340"/>
      <c r="C155" s="348"/>
      <c r="D155" s="348"/>
      <c r="E155" s="400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40"/>
    </row>
    <row r="156" spans="1:68" ht="22.5" hidden="1" x14ac:dyDescent="0.25">
      <c r="A156" s="340"/>
      <c r="B156" s="340"/>
      <c r="C156" s="348"/>
      <c r="D156" s="348"/>
      <c r="E156" s="400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  <c r="BL156" s="352"/>
      <c r="BM156" s="352"/>
      <c r="BN156" s="352"/>
      <c r="BO156" s="352"/>
      <c r="BP156" s="340"/>
    </row>
    <row r="157" spans="1:68" ht="22.5" hidden="1" x14ac:dyDescent="0.25">
      <c r="A157" s="340"/>
      <c r="B157" s="340"/>
      <c r="C157" s="348"/>
      <c r="D157" s="348"/>
      <c r="E157" s="400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40"/>
    </row>
    <row r="158" spans="1:68" ht="22.5" hidden="1" x14ac:dyDescent="0.25">
      <c r="A158" s="340"/>
      <c r="B158" s="340"/>
      <c r="C158" s="348"/>
      <c r="D158" s="348"/>
      <c r="E158" s="400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/>
      <c r="AX158" s="351"/>
      <c r="AY158" s="351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  <c r="BL158" s="352"/>
      <c r="BM158" s="352"/>
      <c r="BN158" s="352"/>
      <c r="BO158" s="352"/>
      <c r="BP158" s="340"/>
    </row>
    <row r="159" spans="1:68" ht="22.5" hidden="1" x14ac:dyDescent="0.25">
      <c r="A159" s="340"/>
      <c r="B159" s="340"/>
      <c r="C159" s="348"/>
      <c r="D159" s="348"/>
      <c r="E159" s="400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40"/>
    </row>
    <row r="160" spans="1:68" ht="22.5" hidden="1" x14ac:dyDescent="0.25">
      <c r="A160" s="340"/>
      <c r="B160" s="340"/>
      <c r="C160" s="348"/>
      <c r="D160" s="348"/>
      <c r="E160" s="400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  <c r="BK160" s="352"/>
      <c r="BL160" s="352"/>
      <c r="BM160" s="352"/>
      <c r="BN160" s="352"/>
      <c r="BO160" s="352"/>
      <c r="BP160" s="340"/>
    </row>
    <row r="161" spans="1:68" ht="22.5" hidden="1" x14ac:dyDescent="0.25">
      <c r="A161" s="340"/>
      <c r="B161" s="340"/>
      <c r="C161" s="348"/>
      <c r="D161" s="348"/>
      <c r="E161" s="400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40"/>
    </row>
    <row r="162" spans="1:68" ht="22.5" hidden="1" x14ac:dyDescent="0.25">
      <c r="A162" s="340"/>
      <c r="B162" s="340"/>
      <c r="C162" s="348"/>
      <c r="D162" s="348"/>
      <c r="E162" s="400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  <c r="BL162" s="352"/>
      <c r="BM162" s="352"/>
      <c r="BN162" s="352"/>
      <c r="BO162" s="352"/>
      <c r="BP162" s="340"/>
    </row>
    <row r="163" spans="1:68" ht="22.5" hidden="1" x14ac:dyDescent="0.25">
      <c r="A163" s="340"/>
      <c r="B163" s="340"/>
      <c r="C163" s="348"/>
      <c r="D163" s="348"/>
      <c r="E163" s="400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40"/>
    </row>
    <row r="164" spans="1:68" ht="22.5" hidden="1" x14ac:dyDescent="0.25">
      <c r="A164" s="340"/>
      <c r="B164" s="340"/>
      <c r="C164" s="348"/>
      <c r="D164" s="348"/>
      <c r="E164" s="400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1"/>
      <c r="AY164" s="351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352"/>
      <c r="BP164" s="340"/>
    </row>
    <row r="165" spans="1:68" ht="22.5" hidden="1" x14ac:dyDescent="0.25">
      <c r="A165" s="340"/>
      <c r="B165" s="340"/>
      <c r="C165" s="348"/>
      <c r="D165" s="348"/>
      <c r="E165" s="400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P165" s="340"/>
    </row>
    <row r="166" spans="1:68" ht="22.5" hidden="1" x14ac:dyDescent="0.25">
      <c r="A166" s="340"/>
      <c r="B166" s="340"/>
      <c r="C166" s="348"/>
      <c r="D166" s="348"/>
      <c r="E166" s="400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2"/>
      <c r="BA166" s="352"/>
      <c r="BB166" s="352"/>
      <c r="BC166" s="352"/>
      <c r="BD166" s="352"/>
      <c r="BE166" s="352"/>
      <c r="BF166" s="352"/>
      <c r="BG166" s="352"/>
      <c r="BH166" s="352"/>
      <c r="BI166" s="352"/>
      <c r="BJ166" s="352"/>
      <c r="BK166" s="352"/>
      <c r="BL166" s="352"/>
      <c r="BM166" s="352"/>
      <c r="BN166" s="352"/>
      <c r="BO166" s="352"/>
      <c r="BP166" s="340"/>
    </row>
    <row r="167" spans="1:68" ht="22.5" hidden="1" x14ac:dyDescent="0.25">
      <c r="A167" s="340"/>
      <c r="B167" s="340"/>
      <c r="C167" s="348"/>
      <c r="D167" s="348"/>
      <c r="E167" s="400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46"/>
      <c r="AE167" s="346"/>
      <c r="AF167" s="346"/>
      <c r="AG167" s="346"/>
      <c r="AH167" s="346"/>
      <c r="AI167" s="346"/>
      <c r="AJ167" s="346"/>
      <c r="AK167" s="346"/>
      <c r="AL167" s="346"/>
      <c r="AM167" s="346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P167" s="340"/>
    </row>
    <row r="168" spans="1:68" ht="22.5" hidden="1" x14ac:dyDescent="0.25">
      <c r="A168" s="340"/>
      <c r="B168" s="340"/>
      <c r="C168" s="348"/>
      <c r="D168" s="348"/>
      <c r="E168" s="400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50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6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P168" s="340"/>
    </row>
    <row r="169" spans="1:68" ht="22.5" hidden="1" x14ac:dyDescent="0.25">
      <c r="A169" s="340"/>
      <c r="B169" s="340"/>
      <c r="C169" s="348"/>
      <c r="D169" s="348"/>
      <c r="E169" s="400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50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46"/>
      <c r="AE169" s="346"/>
      <c r="AF169" s="346"/>
      <c r="AG169" s="346"/>
      <c r="AH169" s="346"/>
      <c r="AI169" s="346"/>
      <c r="AJ169" s="346"/>
      <c r="AK169" s="346"/>
      <c r="AL169" s="346"/>
      <c r="AM169" s="346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40"/>
    </row>
    <row r="170" spans="1:68" ht="22.5" hidden="1" x14ac:dyDescent="0.25">
      <c r="A170" s="340"/>
      <c r="B170" s="340"/>
      <c r="C170" s="348"/>
      <c r="D170" s="348"/>
      <c r="E170" s="400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46"/>
      <c r="AE170" s="346"/>
      <c r="AF170" s="346"/>
      <c r="AG170" s="346"/>
      <c r="AH170" s="346"/>
      <c r="AI170" s="346"/>
      <c r="AJ170" s="346"/>
      <c r="AK170" s="346"/>
      <c r="AL170" s="346"/>
      <c r="AM170" s="346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P170" s="340"/>
    </row>
    <row r="171" spans="1:68" ht="22.5" hidden="1" x14ac:dyDescent="0.25">
      <c r="A171" s="340"/>
      <c r="B171" s="340"/>
      <c r="C171" s="348"/>
      <c r="D171" s="348"/>
      <c r="E171" s="400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46"/>
      <c r="AE171" s="346"/>
      <c r="AF171" s="346"/>
      <c r="AG171" s="346"/>
      <c r="AH171" s="346"/>
      <c r="AI171" s="346"/>
      <c r="AJ171" s="346"/>
      <c r="AK171" s="346"/>
      <c r="AL171" s="346"/>
      <c r="AM171" s="346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P171" s="340"/>
    </row>
    <row r="172" spans="1:68" ht="22.5" hidden="1" x14ac:dyDescent="0.25">
      <c r="A172" s="340"/>
      <c r="B172" s="340"/>
      <c r="C172" s="348"/>
      <c r="D172" s="348"/>
      <c r="E172" s="400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5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46"/>
      <c r="AE172" s="346"/>
      <c r="AF172" s="346"/>
      <c r="AG172" s="346"/>
      <c r="AH172" s="346"/>
      <c r="AI172" s="346"/>
      <c r="AJ172" s="346"/>
      <c r="AK172" s="346"/>
      <c r="AL172" s="346"/>
      <c r="AM172" s="346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P172" s="340"/>
    </row>
    <row r="173" spans="1:68" ht="22.5" hidden="1" x14ac:dyDescent="0.25">
      <c r="A173" s="340"/>
      <c r="B173" s="340"/>
      <c r="C173" s="348"/>
      <c r="D173" s="348"/>
      <c r="E173" s="400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46"/>
      <c r="AE173" s="346"/>
      <c r="AF173" s="346"/>
      <c r="AG173" s="346"/>
      <c r="AH173" s="346"/>
      <c r="AI173" s="346"/>
      <c r="AJ173" s="346"/>
      <c r="AK173" s="346"/>
      <c r="AL173" s="346"/>
      <c r="AM173" s="346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P173" s="340"/>
    </row>
    <row r="174" spans="1:68" ht="22.5" hidden="1" x14ac:dyDescent="0.25">
      <c r="A174" s="340"/>
      <c r="B174" s="340"/>
      <c r="C174" s="348"/>
      <c r="D174" s="348"/>
      <c r="E174" s="400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46"/>
      <c r="AE174" s="346"/>
      <c r="AF174" s="346"/>
      <c r="AG174" s="346"/>
      <c r="AH174" s="346"/>
      <c r="AI174" s="346"/>
      <c r="AJ174" s="346"/>
      <c r="AK174" s="346"/>
      <c r="AL174" s="346"/>
      <c r="AM174" s="346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40"/>
    </row>
    <row r="175" spans="1:68" ht="22.5" hidden="1" x14ac:dyDescent="0.25">
      <c r="A175" s="340"/>
      <c r="B175" s="340"/>
      <c r="C175" s="348"/>
      <c r="D175" s="348"/>
      <c r="E175" s="400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46"/>
      <c r="AE175" s="346"/>
      <c r="AF175" s="346"/>
      <c r="AG175" s="346"/>
      <c r="AH175" s="346"/>
      <c r="AI175" s="346"/>
      <c r="AJ175" s="346"/>
      <c r="AK175" s="346"/>
      <c r="AL175" s="346"/>
      <c r="AM175" s="346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40"/>
    </row>
    <row r="176" spans="1:68" ht="22.5" hidden="1" x14ac:dyDescent="0.25">
      <c r="A176" s="340"/>
      <c r="B176" s="340"/>
      <c r="C176" s="348"/>
      <c r="D176" s="348"/>
      <c r="E176" s="400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46"/>
      <c r="AE176" s="346"/>
      <c r="AF176" s="346"/>
      <c r="AG176" s="346"/>
      <c r="AH176" s="346"/>
      <c r="AI176" s="346"/>
      <c r="AJ176" s="346"/>
      <c r="AK176" s="346"/>
      <c r="AL176" s="346"/>
      <c r="AM176" s="346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40"/>
    </row>
    <row r="177" spans="1:68" ht="22.5" hidden="1" x14ac:dyDescent="0.25">
      <c r="A177" s="340"/>
      <c r="B177" s="340"/>
      <c r="C177" s="348"/>
      <c r="D177" s="348"/>
      <c r="E177" s="400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46"/>
      <c r="AE177" s="346"/>
      <c r="AF177" s="346"/>
      <c r="AG177" s="346"/>
      <c r="AH177" s="346"/>
      <c r="AI177" s="346"/>
      <c r="AJ177" s="346"/>
      <c r="AK177" s="346"/>
      <c r="AL177" s="346"/>
      <c r="AM177" s="346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40"/>
    </row>
    <row r="178" spans="1:68" ht="22.5" hidden="1" x14ac:dyDescent="0.25">
      <c r="A178" s="340"/>
      <c r="B178" s="340"/>
      <c r="C178" s="348"/>
      <c r="D178" s="348"/>
      <c r="E178" s="400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46"/>
      <c r="AE178" s="346"/>
      <c r="AF178" s="346"/>
      <c r="AG178" s="346"/>
      <c r="AH178" s="346"/>
      <c r="AI178" s="346"/>
      <c r="AJ178" s="346"/>
      <c r="AK178" s="346"/>
      <c r="AL178" s="346"/>
      <c r="AM178" s="346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40"/>
    </row>
    <row r="179" spans="1:68" ht="22.5" hidden="1" x14ac:dyDescent="0.25">
      <c r="A179" s="340"/>
      <c r="B179" s="340"/>
      <c r="C179" s="348"/>
      <c r="D179" s="348"/>
      <c r="E179" s="400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50"/>
      <c r="S179" s="350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46"/>
      <c r="AE179" s="346"/>
      <c r="AF179" s="346"/>
      <c r="AG179" s="346"/>
      <c r="AH179" s="346"/>
      <c r="AI179" s="346"/>
      <c r="AJ179" s="346"/>
      <c r="AK179" s="346"/>
      <c r="AL179" s="346"/>
      <c r="AM179" s="346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40"/>
    </row>
    <row r="180" spans="1:68" ht="22.5" hidden="1" x14ac:dyDescent="0.25">
      <c r="A180" s="340"/>
      <c r="B180" s="340"/>
      <c r="C180" s="348"/>
      <c r="D180" s="348"/>
      <c r="E180" s="400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50"/>
      <c r="S180" s="350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46"/>
      <c r="AE180" s="346"/>
      <c r="AF180" s="346"/>
      <c r="AG180" s="346"/>
      <c r="AH180" s="346"/>
      <c r="AI180" s="346"/>
      <c r="AJ180" s="346"/>
      <c r="AK180" s="346"/>
      <c r="AL180" s="346"/>
      <c r="AM180" s="346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2"/>
      <c r="BN180" s="352"/>
      <c r="BO180" s="352"/>
      <c r="BP180" s="340"/>
    </row>
    <row r="181" spans="1:68" ht="22.5" hidden="1" x14ac:dyDescent="0.25">
      <c r="A181" s="340"/>
      <c r="B181" s="340"/>
      <c r="C181" s="348"/>
      <c r="D181" s="348"/>
      <c r="E181" s="400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46"/>
      <c r="AE181" s="346"/>
      <c r="AF181" s="346"/>
      <c r="AG181" s="346"/>
      <c r="AH181" s="346"/>
      <c r="AI181" s="346"/>
      <c r="AJ181" s="346"/>
      <c r="AK181" s="346"/>
      <c r="AL181" s="346"/>
      <c r="AM181" s="346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40"/>
    </row>
    <row r="182" spans="1:68" ht="22.5" hidden="1" x14ac:dyDescent="0.25">
      <c r="A182" s="340"/>
      <c r="B182" s="340"/>
      <c r="C182" s="348"/>
      <c r="D182" s="348"/>
      <c r="E182" s="400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46"/>
      <c r="AE182" s="346"/>
      <c r="AF182" s="346"/>
      <c r="AG182" s="346"/>
      <c r="AH182" s="346"/>
      <c r="AI182" s="346"/>
      <c r="AJ182" s="346"/>
      <c r="AK182" s="346"/>
      <c r="AL182" s="346"/>
      <c r="AM182" s="346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40"/>
    </row>
    <row r="183" spans="1:68" ht="22.5" hidden="1" x14ac:dyDescent="0.25">
      <c r="A183" s="340"/>
      <c r="B183" s="340"/>
      <c r="C183" s="348"/>
      <c r="D183" s="348"/>
      <c r="E183" s="400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46"/>
      <c r="AE183" s="346"/>
      <c r="AF183" s="346"/>
      <c r="AG183" s="346"/>
      <c r="AH183" s="346"/>
      <c r="AI183" s="346"/>
      <c r="AJ183" s="346"/>
      <c r="AK183" s="346"/>
      <c r="AL183" s="346"/>
      <c r="AM183" s="346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40"/>
    </row>
    <row r="184" spans="1:68" ht="22.5" hidden="1" x14ac:dyDescent="0.25">
      <c r="A184" s="340"/>
      <c r="B184" s="340"/>
      <c r="C184" s="348"/>
      <c r="D184" s="348"/>
      <c r="E184" s="400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50"/>
      <c r="S184" s="350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46"/>
      <c r="AE184" s="346"/>
      <c r="AF184" s="346"/>
      <c r="AG184" s="346"/>
      <c r="AH184" s="346"/>
      <c r="AI184" s="346"/>
      <c r="AJ184" s="346"/>
      <c r="AK184" s="346"/>
      <c r="AL184" s="346"/>
      <c r="AM184" s="346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40"/>
    </row>
    <row r="185" spans="1:68" ht="22.5" hidden="1" x14ac:dyDescent="0.25">
      <c r="A185" s="340"/>
      <c r="B185" s="340"/>
      <c r="C185" s="348"/>
      <c r="D185" s="348"/>
      <c r="E185" s="400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46"/>
      <c r="AE185" s="346"/>
      <c r="AF185" s="346"/>
      <c r="AG185" s="346"/>
      <c r="AH185" s="346"/>
      <c r="AI185" s="346"/>
      <c r="AJ185" s="346"/>
      <c r="AK185" s="346"/>
      <c r="AL185" s="346"/>
      <c r="AM185" s="346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40"/>
    </row>
    <row r="186" spans="1:68" ht="22.5" hidden="1" x14ac:dyDescent="0.25">
      <c r="A186" s="340"/>
      <c r="B186" s="340"/>
      <c r="C186" s="348"/>
      <c r="D186" s="348"/>
      <c r="E186" s="400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2"/>
      <c r="BN186" s="352"/>
      <c r="BO186" s="352"/>
      <c r="BP186" s="340"/>
    </row>
    <row r="187" spans="1:68" ht="22.5" hidden="1" x14ac:dyDescent="0.25">
      <c r="A187" s="340"/>
      <c r="B187" s="340"/>
      <c r="C187" s="348"/>
      <c r="D187" s="348"/>
      <c r="E187" s="400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46"/>
      <c r="AE187" s="346"/>
      <c r="AF187" s="346"/>
      <c r="AG187" s="346"/>
      <c r="AH187" s="346"/>
      <c r="AI187" s="346"/>
      <c r="AJ187" s="346"/>
      <c r="AK187" s="346"/>
      <c r="AL187" s="346"/>
      <c r="AM187" s="346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40"/>
    </row>
    <row r="188" spans="1:68" ht="22.5" hidden="1" x14ac:dyDescent="0.25">
      <c r="A188" s="340"/>
      <c r="B188" s="340"/>
      <c r="C188" s="348"/>
      <c r="D188" s="348"/>
      <c r="E188" s="400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46"/>
      <c r="AE188" s="346"/>
      <c r="AF188" s="346"/>
      <c r="AG188" s="346"/>
      <c r="AH188" s="346"/>
      <c r="AI188" s="346"/>
      <c r="AJ188" s="346"/>
      <c r="AK188" s="346"/>
      <c r="AL188" s="346"/>
      <c r="AM188" s="346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  <c r="BL188" s="352"/>
      <c r="BM188" s="352"/>
      <c r="BN188" s="352"/>
      <c r="BO188" s="352"/>
      <c r="BP188" s="340"/>
    </row>
    <row r="189" spans="1:68" ht="22.5" hidden="1" x14ac:dyDescent="0.25">
      <c r="A189" s="340"/>
      <c r="B189" s="340"/>
      <c r="C189" s="348"/>
      <c r="D189" s="348"/>
      <c r="E189" s="400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46"/>
      <c r="AE189" s="346"/>
      <c r="AF189" s="346"/>
      <c r="AG189" s="346"/>
      <c r="AH189" s="346"/>
      <c r="AI189" s="346"/>
      <c r="AJ189" s="346"/>
      <c r="AK189" s="346"/>
      <c r="AL189" s="346"/>
      <c r="AM189" s="346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52"/>
      <c r="BO189" s="352"/>
      <c r="BP189" s="340"/>
    </row>
    <row r="190" spans="1:68" ht="22.5" hidden="1" x14ac:dyDescent="0.25">
      <c r="A190" s="340"/>
      <c r="B190" s="340"/>
      <c r="C190" s="348"/>
      <c r="D190" s="348"/>
      <c r="E190" s="400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46"/>
      <c r="AE190" s="346"/>
      <c r="AF190" s="346"/>
      <c r="AG190" s="346"/>
      <c r="AH190" s="346"/>
      <c r="AI190" s="346"/>
      <c r="AJ190" s="346"/>
      <c r="AK190" s="346"/>
      <c r="AL190" s="346"/>
      <c r="AM190" s="346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52"/>
      <c r="BO190" s="352"/>
      <c r="BP190" s="340"/>
    </row>
    <row r="191" spans="1:68" ht="22.5" hidden="1" x14ac:dyDescent="0.25">
      <c r="A191" s="340"/>
      <c r="B191" s="340"/>
      <c r="C191" s="348"/>
      <c r="D191" s="348"/>
      <c r="E191" s="400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46"/>
      <c r="AE191" s="346"/>
      <c r="AF191" s="346"/>
      <c r="AG191" s="346"/>
      <c r="AH191" s="346"/>
      <c r="AI191" s="346"/>
      <c r="AJ191" s="346"/>
      <c r="AK191" s="346"/>
      <c r="AL191" s="346"/>
      <c r="AM191" s="346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2"/>
      <c r="BN191" s="352"/>
      <c r="BO191" s="352"/>
      <c r="BP191" s="340"/>
    </row>
    <row r="192" spans="1:68" ht="22.5" hidden="1" x14ac:dyDescent="0.25">
      <c r="A192" s="340"/>
      <c r="B192" s="340"/>
      <c r="C192" s="348"/>
      <c r="D192" s="348"/>
      <c r="E192" s="400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50"/>
      <c r="S192" s="350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46"/>
      <c r="AE192" s="346"/>
      <c r="AF192" s="346"/>
      <c r="AG192" s="346"/>
      <c r="AH192" s="346"/>
      <c r="AI192" s="346"/>
      <c r="AJ192" s="346"/>
      <c r="AK192" s="346"/>
      <c r="AL192" s="346"/>
      <c r="AM192" s="346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  <c r="BL192" s="352"/>
      <c r="BM192" s="352"/>
      <c r="BN192" s="352"/>
      <c r="BO192" s="352"/>
      <c r="BP192" s="340"/>
    </row>
    <row r="193" spans="1:68" ht="22.5" hidden="1" x14ac:dyDescent="0.25">
      <c r="A193" s="340"/>
      <c r="B193" s="340"/>
      <c r="C193" s="348"/>
      <c r="D193" s="348"/>
      <c r="E193" s="400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50"/>
      <c r="S193" s="350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46"/>
      <c r="AE193" s="346"/>
      <c r="AF193" s="346"/>
      <c r="AG193" s="346"/>
      <c r="AH193" s="346"/>
      <c r="AI193" s="346"/>
      <c r="AJ193" s="346"/>
      <c r="AK193" s="346"/>
      <c r="AL193" s="346"/>
      <c r="AM193" s="346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352"/>
      <c r="BL193" s="352"/>
      <c r="BM193" s="352"/>
      <c r="BN193" s="352"/>
      <c r="BO193" s="352"/>
      <c r="BP193" s="340"/>
    </row>
    <row r="194" spans="1:68" ht="22.5" hidden="1" x14ac:dyDescent="0.25">
      <c r="A194" s="340"/>
      <c r="B194" s="340"/>
      <c r="C194" s="348"/>
      <c r="D194" s="348"/>
      <c r="E194" s="400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50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46"/>
      <c r="AE194" s="346"/>
      <c r="AF194" s="346"/>
      <c r="AG194" s="346"/>
      <c r="AH194" s="346"/>
      <c r="AI194" s="346"/>
      <c r="AJ194" s="346"/>
      <c r="AK194" s="346"/>
      <c r="AL194" s="346"/>
      <c r="AM194" s="346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40"/>
    </row>
    <row r="195" spans="1:68" ht="22.5" hidden="1" x14ac:dyDescent="0.25">
      <c r="A195" s="340"/>
      <c r="B195" s="340"/>
      <c r="C195" s="348"/>
      <c r="D195" s="348"/>
      <c r="E195" s="400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46"/>
      <c r="AE195" s="346"/>
      <c r="AF195" s="346"/>
      <c r="AG195" s="346"/>
      <c r="AH195" s="346"/>
      <c r="AI195" s="346"/>
      <c r="AJ195" s="346"/>
      <c r="AK195" s="346"/>
      <c r="AL195" s="346"/>
      <c r="AM195" s="346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40"/>
    </row>
    <row r="196" spans="1:68" ht="22.5" hidden="1" x14ac:dyDescent="0.25">
      <c r="A196" s="340"/>
      <c r="B196" s="340"/>
      <c r="C196" s="348"/>
      <c r="D196" s="348"/>
      <c r="E196" s="400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46"/>
      <c r="AE196" s="346"/>
      <c r="AF196" s="346"/>
      <c r="AG196" s="346"/>
      <c r="AH196" s="346"/>
      <c r="AI196" s="346"/>
      <c r="AJ196" s="346"/>
      <c r="AK196" s="346"/>
      <c r="AL196" s="346"/>
      <c r="AM196" s="346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2"/>
      <c r="BN196" s="352"/>
      <c r="BO196" s="352"/>
      <c r="BP196" s="340"/>
    </row>
    <row r="197" spans="1:68" ht="22.5" hidden="1" x14ac:dyDescent="0.25">
      <c r="A197" s="340"/>
      <c r="B197" s="340"/>
      <c r="C197" s="348"/>
      <c r="D197" s="348"/>
      <c r="E197" s="400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46"/>
      <c r="AE197" s="346"/>
      <c r="AF197" s="346"/>
      <c r="AG197" s="346"/>
      <c r="AH197" s="346"/>
      <c r="AI197" s="346"/>
      <c r="AJ197" s="346"/>
      <c r="AK197" s="346"/>
      <c r="AL197" s="346"/>
      <c r="AM197" s="346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  <c r="BL197" s="352"/>
      <c r="BM197" s="352"/>
      <c r="BN197" s="352"/>
      <c r="BO197" s="352"/>
      <c r="BP197" s="340"/>
    </row>
    <row r="198" spans="1:68" ht="22.5" hidden="1" x14ac:dyDescent="0.25">
      <c r="A198" s="340"/>
      <c r="B198" s="340"/>
      <c r="C198" s="348"/>
      <c r="D198" s="348"/>
      <c r="E198" s="400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46"/>
      <c r="AE198" s="346"/>
      <c r="AF198" s="346"/>
      <c r="AG198" s="346"/>
      <c r="AH198" s="346"/>
      <c r="AI198" s="346"/>
      <c r="AJ198" s="346"/>
      <c r="AK198" s="346"/>
      <c r="AL198" s="346"/>
      <c r="AM198" s="346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  <c r="BL198" s="352"/>
      <c r="BM198" s="352"/>
      <c r="BN198" s="352"/>
      <c r="BO198" s="352"/>
      <c r="BP198" s="340"/>
    </row>
    <row r="199" spans="1:68" ht="22.5" hidden="1" x14ac:dyDescent="0.25">
      <c r="A199" s="340"/>
      <c r="B199" s="340"/>
      <c r="C199" s="348"/>
      <c r="D199" s="348"/>
      <c r="E199" s="400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46"/>
      <c r="AE199" s="346"/>
      <c r="AF199" s="346"/>
      <c r="AG199" s="346"/>
      <c r="AH199" s="346"/>
      <c r="AI199" s="346"/>
      <c r="AJ199" s="346"/>
      <c r="AK199" s="346"/>
      <c r="AL199" s="346"/>
      <c r="AM199" s="346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2"/>
      <c r="BN199" s="352"/>
      <c r="BO199" s="352"/>
      <c r="BP199" s="340"/>
    </row>
    <row r="200" spans="1:68" ht="22.5" hidden="1" x14ac:dyDescent="0.25">
      <c r="A200" s="340"/>
      <c r="B200" s="340"/>
      <c r="C200" s="348"/>
      <c r="D200" s="348"/>
      <c r="E200" s="400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46"/>
      <c r="AE200" s="346"/>
      <c r="AF200" s="346"/>
      <c r="AG200" s="346"/>
      <c r="AH200" s="346"/>
      <c r="AI200" s="346"/>
      <c r="AJ200" s="346"/>
      <c r="AK200" s="346"/>
      <c r="AL200" s="346"/>
      <c r="AM200" s="346"/>
      <c r="AN200" s="351"/>
      <c r="AO200" s="351"/>
      <c r="AP200" s="351"/>
      <c r="AQ200" s="351"/>
      <c r="AR200" s="351"/>
      <c r="AS200" s="351"/>
      <c r="AT200" s="351"/>
      <c r="AU200" s="351"/>
      <c r="AV200" s="351"/>
      <c r="AW200" s="351"/>
      <c r="AX200" s="351"/>
      <c r="AY200" s="351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2"/>
      <c r="BN200" s="352"/>
      <c r="BO200" s="352"/>
      <c r="BP200" s="340"/>
    </row>
    <row r="201" spans="1:68" ht="22.5" hidden="1" x14ac:dyDescent="0.25">
      <c r="A201" s="340"/>
      <c r="B201" s="340"/>
      <c r="C201" s="348"/>
      <c r="D201" s="348"/>
      <c r="E201" s="400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46"/>
      <c r="AE201" s="346"/>
      <c r="AF201" s="346"/>
      <c r="AG201" s="346"/>
      <c r="AH201" s="346"/>
      <c r="AI201" s="346"/>
      <c r="AJ201" s="346"/>
      <c r="AK201" s="346"/>
      <c r="AL201" s="346"/>
      <c r="AM201" s="346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  <c r="BL201" s="352"/>
      <c r="BM201" s="352"/>
      <c r="BN201" s="352"/>
      <c r="BO201" s="352"/>
      <c r="BP201" s="340"/>
    </row>
    <row r="202" spans="1:68" ht="22.5" hidden="1" x14ac:dyDescent="0.25">
      <c r="A202" s="340"/>
      <c r="B202" s="340"/>
      <c r="C202" s="348"/>
      <c r="D202" s="348"/>
      <c r="E202" s="400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50"/>
      <c r="S202" s="350"/>
      <c r="T202" s="350"/>
      <c r="U202" s="350"/>
      <c r="V202" s="350"/>
      <c r="W202" s="350"/>
      <c r="X202" s="350"/>
      <c r="Y202" s="350"/>
      <c r="Z202" s="350"/>
      <c r="AA202" s="350"/>
      <c r="AB202" s="350"/>
      <c r="AC202" s="350"/>
      <c r="AD202" s="346"/>
      <c r="AE202" s="346"/>
      <c r="AF202" s="346"/>
      <c r="AG202" s="346"/>
      <c r="AH202" s="346"/>
      <c r="AI202" s="346"/>
      <c r="AJ202" s="346"/>
      <c r="AK202" s="346"/>
      <c r="AL202" s="346"/>
      <c r="AM202" s="346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352"/>
      <c r="BL202" s="352"/>
      <c r="BM202" s="352"/>
      <c r="BN202" s="352"/>
      <c r="BO202" s="352"/>
      <c r="BP202" s="340"/>
    </row>
    <row r="203" spans="1:68" ht="22.5" hidden="1" x14ac:dyDescent="0.25">
      <c r="A203" s="340"/>
      <c r="B203" s="340"/>
      <c r="C203" s="348"/>
      <c r="D203" s="348"/>
      <c r="E203" s="400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50"/>
      <c r="S203" s="350"/>
      <c r="T203" s="350"/>
      <c r="U203" s="350"/>
      <c r="V203" s="350"/>
      <c r="W203" s="350"/>
      <c r="X203" s="350"/>
      <c r="Y203" s="350"/>
      <c r="Z203" s="350"/>
      <c r="AA203" s="350"/>
      <c r="AB203" s="350"/>
      <c r="AC203" s="350"/>
      <c r="AD203" s="346"/>
      <c r="AE203" s="346"/>
      <c r="AF203" s="346"/>
      <c r="AG203" s="346"/>
      <c r="AH203" s="346"/>
      <c r="AI203" s="346"/>
      <c r="AJ203" s="346"/>
      <c r="AK203" s="346"/>
      <c r="AL203" s="346"/>
      <c r="AM203" s="346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40"/>
    </row>
    <row r="204" spans="1:68" ht="22.5" hidden="1" x14ac:dyDescent="0.25">
      <c r="A204" s="340"/>
      <c r="B204" s="340"/>
      <c r="C204" s="348"/>
      <c r="D204" s="348"/>
      <c r="E204" s="400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46"/>
      <c r="AE204" s="346"/>
      <c r="AF204" s="346"/>
      <c r="AG204" s="346"/>
      <c r="AH204" s="346"/>
      <c r="AI204" s="346"/>
      <c r="AJ204" s="346"/>
      <c r="AK204" s="346"/>
      <c r="AL204" s="346"/>
      <c r="AM204" s="346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2"/>
      <c r="BN204" s="352"/>
      <c r="BO204" s="352"/>
      <c r="BP204" s="340"/>
    </row>
    <row r="205" spans="1:68" ht="22.5" hidden="1" x14ac:dyDescent="0.25">
      <c r="A205" s="340"/>
      <c r="B205" s="340"/>
      <c r="C205" s="348"/>
      <c r="D205" s="348"/>
      <c r="E205" s="400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50"/>
      <c r="S205" s="350"/>
      <c r="T205" s="350"/>
      <c r="U205" s="350"/>
      <c r="V205" s="350"/>
      <c r="W205" s="350"/>
      <c r="X205" s="350"/>
      <c r="Y205" s="350"/>
      <c r="Z205" s="350"/>
      <c r="AA205" s="350"/>
      <c r="AB205" s="350"/>
      <c r="AC205" s="350"/>
      <c r="AD205" s="346"/>
      <c r="AE205" s="346"/>
      <c r="AF205" s="346"/>
      <c r="AG205" s="346"/>
      <c r="AH205" s="346"/>
      <c r="AI205" s="346"/>
      <c r="AJ205" s="346"/>
      <c r="AK205" s="346"/>
      <c r="AL205" s="346"/>
      <c r="AM205" s="346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40"/>
    </row>
    <row r="206" spans="1:68" ht="22.5" hidden="1" x14ac:dyDescent="0.25">
      <c r="A206" s="340"/>
      <c r="B206" s="340"/>
      <c r="C206" s="348"/>
      <c r="D206" s="348"/>
      <c r="E206" s="400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46"/>
      <c r="AE206" s="346"/>
      <c r="AF206" s="346"/>
      <c r="AG206" s="346"/>
      <c r="AH206" s="346"/>
      <c r="AI206" s="346"/>
      <c r="AJ206" s="346"/>
      <c r="AK206" s="346"/>
      <c r="AL206" s="346"/>
      <c r="AM206" s="346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40"/>
    </row>
    <row r="207" spans="1:68" ht="22.5" hidden="1" x14ac:dyDescent="0.25">
      <c r="A207" s="340"/>
      <c r="B207" s="340"/>
      <c r="C207" s="348"/>
      <c r="D207" s="348"/>
      <c r="E207" s="400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50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46"/>
      <c r="AE207" s="346"/>
      <c r="AF207" s="346"/>
      <c r="AG207" s="346"/>
      <c r="AH207" s="346"/>
      <c r="AI207" s="346"/>
      <c r="AJ207" s="346"/>
      <c r="AK207" s="346"/>
      <c r="AL207" s="346"/>
      <c r="AM207" s="346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40"/>
    </row>
    <row r="208" spans="1:68" ht="22.5" hidden="1" x14ac:dyDescent="0.25">
      <c r="A208" s="340"/>
      <c r="B208" s="340"/>
      <c r="C208" s="348"/>
      <c r="D208" s="348"/>
      <c r="E208" s="400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46"/>
      <c r="AE208" s="346"/>
      <c r="AF208" s="346"/>
      <c r="AG208" s="346"/>
      <c r="AH208" s="346"/>
      <c r="AI208" s="346"/>
      <c r="AJ208" s="346"/>
      <c r="AK208" s="346"/>
      <c r="AL208" s="346"/>
      <c r="AM208" s="346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40"/>
    </row>
    <row r="209" spans="1:68" ht="22.5" hidden="1" x14ac:dyDescent="0.25">
      <c r="A209" s="340"/>
      <c r="B209" s="340"/>
      <c r="C209" s="348"/>
      <c r="D209" s="348"/>
      <c r="E209" s="400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50"/>
      <c r="S209" s="350"/>
      <c r="T209" s="350"/>
      <c r="U209" s="350"/>
      <c r="V209" s="350"/>
      <c r="W209" s="350"/>
      <c r="X209" s="350"/>
      <c r="Y209" s="350"/>
      <c r="Z209" s="350"/>
      <c r="AA209" s="350"/>
      <c r="AB209" s="350"/>
      <c r="AC209" s="350"/>
      <c r="AD209" s="346"/>
      <c r="AE209" s="346"/>
      <c r="AF209" s="346"/>
      <c r="AG209" s="346"/>
      <c r="AH209" s="346"/>
      <c r="AI209" s="346"/>
      <c r="AJ209" s="346"/>
      <c r="AK209" s="346"/>
      <c r="AL209" s="346"/>
      <c r="AM209" s="346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BM209" s="352"/>
      <c r="BN209" s="352"/>
      <c r="BO209" s="352"/>
      <c r="BP209" s="340"/>
    </row>
    <row r="210" spans="1:68" ht="22.5" hidden="1" x14ac:dyDescent="0.25">
      <c r="A210" s="340"/>
      <c r="B210" s="340"/>
      <c r="C210" s="348"/>
      <c r="D210" s="348"/>
      <c r="E210" s="400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50"/>
      <c r="S210" s="350"/>
      <c r="T210" s="350"/>
      <c r="U210" s="350"/>
      <c r="V210" s="350"/>
      <c r="W210" s="350"/>
      <c r="X210" s="350"/>
      <c r="Y210" s="350"/>
      <c r="Z210" s="350"/>
      <c r="AA210" s="350"/>
      <c r="AB210" s="350"/>
      <c r="AC210" s="350"/>
      <c r="AD210" s="346"/>
      <c r="AE210" s="346"/>
      <c r="AF210" s="346"/>
      <c r="AG210" s="346"/>
      <c r="AH210" s="346"/>
      <c r="AI210" s="346"/>
      <c r="AJ210" s="346"/>
      <c r="AK210" s="346"/>
      <c r="AL210" s="346"/>
      <c r="AM210" s="346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BM210" s="352"/>
      <c r="BN210" s="352"/>
      <c r="BO210" s="352"/>
      <c r="BP210" s="340"/>
    </row>
    <row r="211" spans="1:68" ht="22.5" hidden="1" x14ac:dyDescent="0.25">
      <c r="A211" s="340"/>
      <c r="B211" s="340"/>
      <c r="C211" s="348"/>
      <c r="D211" s="348"/>
      <c r="E211" s="400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50"/>
      <c r="S211" s="350"/>
      <c r="T211" s="350"/>
      <c r="U211" s="350"/>
      <c r="V211" s="350"/>
      <c r="W211" s="350"/>
      <c r="X211" s="350"/>
      <c r="Y211" s="350"/>
      <c r="Z211" s="350"/>
      <c r="AA211" s="350"/>
      <c r="AB211" s="350"/>
      <c r="AC211" s="350"/>
      <c r="AD211" s="346"/>
      <c r="AE211" s="346"/>
      <c r="AF211" s="346"/>
      <c r="AG211" s="346"/>
      <c r="AH211" s="346"/>
      <c r="AI211" s="346"/>
      <c r="AJ211" s="346"/>
      <c r="AK211" s="346"/>
      <c r="AL211" s="346"/>
      <c r="AM211" s="346"/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BM211" s="352"/>
      <c r="BN211" s="352"/>
      <c r="BO211" s="352"/>
      <c r="BP211" s="340"/>
    </row>
    <row r="212" spans="1:68" ht="22.5" hidden="1" x14ac:dyDescent="0.25">
      <c r="A212" s="340"/>
      <c r="B212" s="340"/>
      <c r="C212" s="348"/>
      <c r="D212" s="348"/>
      <c r="E212" s="400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46"/>
      <c r="AE212" s="346"/>
      <c r="AF212" s="346"/>
      <c r="AG212" s="346"/>
      <c r="AH212" s="346"/>
      <c r="AI212" s="346"/>
      <c r="AJ212" s="346"/>
      <c r="AK212" s="346"/>
      <c r="AL212" s="346"/>
      <c r="AM212" s="346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BM212" s="352"/>
      <c r="BN212" s="352"/>
      <c r="BO212" s="352"/>
      <c r="BP212" s="340"/>
    </row>
    <row r="213" spans="1:68" ht="22.5" hidden="1" x14ac:dyDescent="0.25">
      <c r="A213" s="340"/>
      <c r="B213" s="340"/>
      <c r="C213" s="348"/>
      <c r="D213" s="348"/>
      <c r="E213" s="400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50"/>
      <c r="S213" s="350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346"/>
      <c r="AE213" s="346"/>
      <c r="AF213" s="346"/>
      <c r="AG213" s="346"/>
      <c r="AH213" s="346"/>
      <c r="AI213" s="346"/>
      <c r="AJ213" s="346"/>
      <c r="AK213" s="346"/>
      <c r="AL213" s="346"/>
      <c r="AM213" s="346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BM213" s="352"/>
      <c r="BN213" s="352"/>
      <c r="BO213" s="352"/>
      <c r="BP213" s="340"/>
    </row>
    <row r="214" spans="1:68" ht="22.5" hidden="1" x14ac:dyDescent="0.25">
      <c r="A214" s="340"/>
      <c r="B214" s="340"/>
      <c r="C214" s="348"/>
      <c r="D214" s="348"/>
      <c r="E214" s="400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50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346"/>
      <c r="AE214" s="346"/>
      <c r="AF214" s="346"/>
      <c r="AG214" s="346"/>
      <c r="AH214" s="346"/>
      <c r="AI214" s="346"/>
      <c r="AJ214" s="346"/>
      <c r="AK214" s="346"/>
      <c r="AL214" s="346"/>
      <c r="AM214" s="346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BM214" s="352"/>
      <c r="BN214" s="352"/>
      <c r="BO214" s="352"/>
      <c r="BP214" s="340"/>
    </row>
    <row r="215" spans="1:68" ht="22.5" hidden="1" x14ac:dyDescent="0.25">
      <c r="A215" s="340"/>
      <c r="B215" s="340"/>
      <c r="C215" s="348"/>
      <c r="D215" s="348"/>
      <c r="E215" s="400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50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46"/>
      <c r="AE215" s="346"/>
      <c r="AF215" s="346"/>
      <c r="AG215" s="346"/>
      <c r="AH215" s="346"/>
      <c r="AI215" s="346"/>
      <c r="AJ215" s="346"/>
      <c r="AK215" s="346"/>
      <c r="AL215" s="346"/>
      <c r="AM215" s="346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1"/>
      <c r="AY215" s="351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2"/>
      <c r="BN215" s="352"/>
      <c r="BO215" s="352"/>
      <c r="BP215" s="340"/>
    </row>
    <row r="216" spans="1:68" ht="22.5" hidden="1" x14ac:dyDescent="0.25">
      <c r="A216" s="340"/>
      <c r="B216" s="340"/>
      <c r="C216" s="348"/>
      <c r="D216" s="348"/>
      <c r="E216" s="400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46"/>
      <c r="AE216" s="346"/>
      <c r="AF216" s="346"/>
      <c r="AG216" s="346"/>
      <c r="AH216" s="346"/>
      <c r="AI216" s="346"/>
      <c r="AJ216" s="346"/>
      <c r="AK216" s="346"/>
      <c r="AL216" s="346"/>
      <c r="AM216" s="346"/>
      <c r="AN216" s="351"/>
      <c r="AO216" s="351"/>
      <c r="AP216" s="351"/>
      <c r="AQ216" s="351"/>
      <c r="AR216" s="351"/>
      <c r="AS216" s="351"/>
      <c r="AT216" s="351"/>
      <c r="AU216" s="351"/>
      <c r="AV216" s="351"/>
      <c r="AW216" s="351"/>
      <c r="AX216" s="351"/>
      <c r="AY216" s="351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BM216" s="352"/>
      <c r="BN216" s="352"/>
      <c r="BO216" s="352"/>
      <c r="BP216" s="340"/>
    </row>
    <row r="217" spans="1:68" ht="22.5" hidden="1" x14ac:dyDescent="0.25">
      <c r="A217" s="340"/>
      <c r="B217" s="340"/>
      <c r="C217" s="348"/>
      <c r="D217" s="348"/>
      <c r="E217" s="400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50"/>
      <c r="S217" s="350"/>
      <c r="T217" s="350"/>
      <c r="U217" s="350"/>
      <c r="V217" s="350"/>
      <c r="W217" s="350"/>
      <c r="X217" s="350"/>
      <c r="Y217" s="350"/>
      <c r="Z217" s="350"/>
      <c r="AA217" s="350"/>
      <c r="AB217" s="350"/>
      <c r="AC217" s="350"/>
      <c r="AD217" s="346"/>
      <c r="AE217" s="346"/>
      <c r="AF217" s="346"/>
      <c r="AG217" s="346"/>
      <c r="AH217" s="346"/>
      <c r="AI217" s="346"/>
      <c r="AJ217" s="346"/>
      <c r="AK217" s="346"/>
      <c r="AL217" s="346"/>
      <c r="AM217" s="346"/>
      <c r="AN217" s="351"/>
      <c r="AO217" s="351"/>
      <c r="AP217" s="351"/>
      <c r="AQ217" s="351"/>
      <c r="AR217" s="351"/>
      <c r="AS217" s="351"/>
      <c r="AT217" s="351"/>
      <c r="AU217" s="351"/>
      <c r="AV217" s="351"/>
      <c r="AW217" s="351"/>
      <c r="AX217" s="351"/>
      <c r="AY217" s="351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BM217" s="352"/>
      <c r="BN217" s="352"/>
      <c r="BO217" s="352"/>
      <c r="BP217" s="340"/>
    </row>
    <row r="218" spans="1:68" ht="22.5" hidden="1" x14ac:dyDescent="0.25">
      <c r="A218" s="340"/>
      <c r="B218" s="340"/>
      <c r="C218" s="348"/>
      <c r="D218" s="348"/>
      <c r="E218" s="400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50"/>
      <c r="S218" s="350"/>
      <c r="T218" s="350"/>
      <c r="U218" s="350"/>
      <c r="V218" s="350"/>
      <c r="W218" s="350"/>
      <c r="X218" s="350"/>
      <c r="Y218" s="350"/>
      <c r="Z218" s="350"/>
      <c r="AA218" s="350"/>
      <c r="AB218" s="350"/>
      <c r="AC218" s="350"/>
      <c r="AD218" s="346"/>
      <c r="AE218" s="346"/>
      <c r="AF218" s="346"/>
      <c r="AG218" s="346"/>
      <c r="AH218" s="346"/>
      <c r="AI218" s="346"/>
      <c r="AJ218" s="346"/>
      <c r="AK218" s="346"/>
      <c r="AL218" s="346"/>
      <c r="AM218" s="346"/>
      <c r="AN218" s="351"/>
      <c r="AO218" s="351"/>
      <c r="AP218" s="351"/>
      <c r="AQ218" s="351"/>
      <c r="AR218" s="351"/>
      <c r="AS218" s="351"/>
      <c r="AT218" s="351"/>
      <c r="AU218" s="351"/>
      <c r="AV218" s="351"/>
      <c r="AW218" s="351"/>
      <c r="AX218" s="351"/>
      <c r="AY218" s="351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BM218" s="352"/>
      <c r="BN218" s="352"/>
      <c r="BO218" s="352"/>
      <c r="BP218" s="340"/>
    </row>
    <row r="219" spans="1:68" ht="22.5" hidden="1" x14ac:dyDescent="0.25">
      <c r="A219" s="340"/>
      <c r="B219" s="340"/>
      <c r="C219" s="348"/>
      <c r="D219" s="348"/>
      <c r="E219" s="400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50"/>
      <c r="S219" s="350"/>
      <c r="T219" s="350"/>
      <c r="U219" s="350"/>
      <c r="V219" s="350"/>
      <c r="W219" s="350"/>
      <c r="X219" s="350"/>
      <c r="Y219" s="350"/>
      <c r="Z219" s="350"/>
      <c r="AA219" s="350"/>
      <c r="AB219" s="350"/>
      <c r="AC219" s="350"/>
      <c r="AD219" s="346"/>
      <c r="AE219" s="346"/>
      <c r="AF219" s="346"/>
      <c r="AG219" s="346"/>
      <c r="AH219" s="346"/>
      <c r="AI219" s="346"/>
      <c r="AJ219" s="346"/>
      <c r="AK219" s="346"/>
      <c r="AL219" s="346"/>
      <c r="AM219" s="346"/>
      <c r="AN219" s="351"/>
      <c r="AO219" s="351"/>
      <c r="AP219" s="351"/>
      <c r="AQ219" s="351"/>
      <c r="AR219" s="351"/>
      <c r="AS219" s="351"/>
      <c r="AT219" s="351"/>
      <c r="AU219" s="351"/>
      <c r="AV219" s="351"/>
      <c r="AW219" s="351"/>
      <c r="AX219" s="351"/>
      <c r="AY219" s="351"/>
      <c r="AZ219" s="352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  <c r="BL219" s="352"/>
      <c r="BM219" s="352"/>
      <c r="BN219" s="352"/>
      <c r="BO219" s="352"/>
      <c r="BP219" s="340"/>
    </row>
    <row r="220" spans="1:68" ht="22.5" hidden="1" x14ac:dyDescent="0.25">
      <c r="A220" s="340"/>
      <c r="B220" s="340"/>
      <c r="C220" s="348"/>
      <c r="D220" s="348"/>
      <c r="E220" s="400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46"/>
      <c r="AE220" s="346"/>
      <c r="AF220" s="346"/>
      <c r="AG220" s="346"/>
      <c r="AH220" s="346"/>
      <c r="AI220" s="346"/>
      <c r="AJ220" s="346"/>
      <c r="AK220" s="346"/>
      <c r="AL220" s="346"/>
      <c r="AM220" s="346"/>
      <c r="AN220" s="351"/>
      <c r="AO220" s="351"/>
      <c r="AP220" s="351"/>
      <c r="AQ220" s="351"/>
      <c r="AR220" s="351"/>
      <c r="AS220" s="351"/>
      <c r="AT220" s="351"/>
      <c r="AU220" s="351"/>
      <c r="AV220" s="351"/>
      <c r="AW220" s="351"/>
      <c r="AX220" s="351"/>
      <c r="AY220" s="351"/>
      <c r="AZ220" s="352"/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  <c r="BL220" s="352"/>
      <c r="BM220" s="352"/>
      <c r="BN220" s="352"/>
      <c r="BO220" s="352"/>
      <c r="BP220" s="340"/>
    </row>
    <row r="221" spans="1:68" ht="22.5" hidden="1" x14ac:dyDescent="0.25">
      <c r="A221" s="340"/>
      <c r="B221" s="340"/>
      <c r="C221" s="348"/>
      <c r="D221" s="348"/>
      <c r="E221" s="400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50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46"/>
      <c r="AE221" s="346"/>
      <c r="AF221" s="346"/>
      <c r="AG221" s="346"/>
      <c r="AH221" s="346"/>
      <c r="AI221" s="346"/>
      <c r="AJ221" s="346"/>
      <c r="AK221" s="346"/>
      <c r="AL221" s="346"/>
      <c r="AM221" s="346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1"/>
      <c r="AX221" s="351"/>
      <c r="AY221" s="351"/>
      <c r="AZ221" s="352"/>
      <c r="BA221" s="352"/>
      <c r="BB221" s="352"/>
      <c r="BC221" s="352"/>
      <c r="BD221" s="352"/>
      <c r="BE221" s="352"/>
      <c r="BF221" s="352"/>
      <c r="BG221" s="352"/>
      <c r="BH221" s="352"/>
      <c r="BI221" s="352"/>
      <c r="BJ221" s="352"/>
      <c r="BK221" s="352"/>
      <c r="BL221" s="352"/>
      <c r="BM221" s="352"/>
      <c r="BN221" s="352"/>
      <c r="BO221" s="352"/>
      <c r="BP221" s="340"/>
    </row>
    <row r="222" spans="1:68" ht="22.5" hidden="1" x14ac:dyDescent="0.25">
      <c r="A222" s="340"/>
      <c r="B222" s="340"/>
      <c r="C222" s="348"/>
      <c r="D222" s="348"/>
      <c r="E222" s="400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50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46"/>
      <c r="AE222" s="346"/>
      <c r="AF222" s="346"/>
      <c r="AG222" s="346"/>
      <c r="AH222" s="346"/>
      <c r="AI222" s="346"/>
      <c r="AJ222" s="346"/>
      <c r="AK222" s="346"/>
      <c r="AL222" s="346"/>
      <c r="AM222" s="346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1"/>
      <c r="AY222" s="351"/>
      <c r="AZ222" s="352"/>
      <c r="BA222" s="352"/>
      <c r="BB222" s="352"/>
      <c r="BC222" s="352"/>
      <c r="BD222" s="352"/>
      <c r="BE222" s="352"/>
      <c r="BF222" s="352"/>
      <c r="BG222" s="352"/>
      <c r="BH222" s="352"/>
      <c r="BI222" s="352"/>
      <c r="BJ222" s="352"/>
      <c r="BK222" s="352"/>
      <c r="BL222" s="352"/>
      <c r="BM222" s="352"/>
      <c r="BN222" s="352"/>
      <c r="BO222" s="352"/>
      <c r="BP222" s="340"/>
    </row>
    <row r="223" spans="1:68" ht="22.5" hidden="1" x14ac:dyDescent="0.25">
      <c r="A223" s="340"/>
      <c r="B223" s="340"/>
      <c r="C223" s="348"/>
      <c r="D223" s="348"/>
      <c r="E223" s="400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50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46"/>
      <c r="AE223" s="346"/>
      <c r="AF223" s="346"/>
      <c r="AG223" s="346"/>
      <c r="AH223" s="346"/>
      <c r="AI223" s="346"/>
      <c r="AJ223" s="346"/>
      <c r="AK223" s="346"/>
      <c r="AL223" s="346"/>
      <c r="AM223" s="346"/>
      <c r="AN223" s="351"/>
      <c r="AO223" s="351"/>
      <c r="AP223" s="351"/>
      <c r="AQ223" s="351"/>
      <c r="AR223" s="351"/>
      <c r="AS223" s="351"/>
      <c r="AT223" s="351"/>
      <c r="AU223" s="351"/>
      <c r="AV223" s="351"/>
      <c r="AW223" s="351"/>
      <c r="AX223" s="351"/>
      <c r="AY223" s="351"/>
      <c r="AZ223" s="352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  <c r="BL223" s="352"/>
      <c r="BM223" s="352"/>
      <c r="BN223" s="352"/>
      <c r="BO223" s="352"/>
      <c r="BP223" s="340"/>
    </row>
    <row r="224" spans="1:68" ht="22.5" hidden="1" x14ac:dyDescent="0.25">
      <c r="A224" s="340"/>
      <c r="B224" s="340"/>
      <c r="C224" s="348"/>
      <c r="D224" s="348"/>
      <c r="E224" s="400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46"/>
      <c r="AE224" s="346"/>
      <c r="AF224" s="346"/>
      <c r="AG224" s="346"/>
      <c r="AH224" s="346"/>
      <c r="AI224" s="346"/>
      <c r="AJ224" s="346"/>
      <c r="AK224" s="346"/>
      <c r="AL224" s="346"/>
      <c r="AM224" s="346"/>
      <c r="AN224" s="351"/>
      <c r="AO224" s="351"/>
      <c r="AP224" s="351"/>
      <c r="AQ224" s="351"/>
      <c r="AR224" s="351"/>
      <c r="AS224" s="351"/>
      <c r="AT224" s="351"/>
      <c r="AU224" s="351"/>
      <c r="AV224" s="351"/>
      <c r="AW224" s="351"/>
      <c r="AX224" s="351"/>
      <c r="AY224" s="351"/>
      <c r="AZ224" s="352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  <c r="BL224" s="352"/>
      <c r="BM224" s="352"/>
      <c r="BN224" s="352"/>
      <c r="BO224" s="352"/>
      <c r="BP224" s="340"/>
    </row>
    <row r="225" spans="1:68" ht="22.5" hidden="1" x14ac:dyDescent="0.25">
      <c r="A225" s="340"/>
      <c r="B225" s="340"/>
      <c r="C225" s="348"/>
      <c r="D225" s="348"/>
      <c r="E225" s="400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46"/>
      <c r="AE225" s="346"/>
      <c r="AF225" s="346"/>
      <c r="AG225" s="346"/>
      <c r="AH225" s="346"/>
      <c r="AI225" s="346"/>
      <c r="AJ225" s="346"/>
      <c r="AK225" s="346"/>
      <c r="AL225" s="346"/>
      <c r="AM225" s="346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2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2"/>
      <c r="BN225" s="352"/>
      <c r="BO225" s="352"/>
      <c r="BP225" s="340"/>
    </row>
    <row r="226" spans="1:68" ht="22.5" hidden="1" x14ac:dyDescent="0.25">
      <c r="A226" s="340"/>
      <c r="B226" s="340"/>
      <c r="C226" s="348"/>
      <c r="D226" s="348"/>
      <c r="E226" s="400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50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46"/>
      <c r="AE226" s="346"/>
      <c r="AF226" s="346"/>
      <c r="AG226" s="346"/>
      <c r="AH226" s="346"/>
      <c r="AI226" s="346"/>
      <c r="AJ226" s="346"/>
      <c r="AK226" s="346"/>
      <c r="AL226" s="346"/>
      <c r="AM226" s="346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1"/>
      <c r="AY226" s="351"/>
      <c r="AZ226" s="352"/>
      <c r="BA226" s="352"/>
      <c r="BB226" s="352"/>
      <c r="BC226" s="352"/>
      <c r="BD226" s="352"/>
      <c r="BE226" s="352"/>
      <c r="BF226" s="352"/>
      <c r="BG226" s="352"/>
      <c r="BH226" s="352"/>
      <c r="BI226" s="352"/>
      <c r="BJ226" s="352"/>
      <c r="BK226" s="352"/>
      <c r="BL226" s="352"/>
      <c r="BM226" s="352"/>
      <c r="BN226" s="352"/>
      <c r="BO226" s="352"/>
      <c r="BP226" s="340"/>
    </row>
    <row r="227" spans="1:68" ht="22.5" hidden="1" x14ac:dyDescent="0.25">
      <c r="A227" s="340"/>
      <c r="B227" s="340"/>
      <c r="C227" s="348"/>
      <c r="D227" s="348"/>
      <c r="E227" s="400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46"/>
      <c r="AE227" s="346"/>
      <c r="AF227" s="346"/>
      <c r="AG227" s="346"/>
      <c r="AH227" s="346"/>
      <c r="AI227" s="346"/>
      <c r="AJ227" s="346"/>
      <c r="AK227" s="346"/>
      <c r="AL227" s="346"/>
      <c r="AM227" s="346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1"/>
      <c r="AX227" s="351"/>
      <c r="AY227" s="351"/>
      <c r="AZ227" s="352"/>
      <c r="BA227" s="352"/>
      <c r="BB227" s="352"/>
      <c r="BC227" s="352"/>
      <c r="BD227" s="352"/>
      <c r="BE227" s="352"/>
      <c r="BF227" s="352"/>
      <c r="BG227" s="352"/>
      <c r="BH227" s="352"/>
      <c r="BI227" s="352"/>
      <c r="BJ227" s="352"/>
      <c r="BK227" s="352"/>
      <c r="BL227" s="352"/>
      <c r="BM227" s="352"/>
      <c r="BN227" s="352"/>
      <c r="BO227" s="352"/>
      <c r="BP227" s="340"/>
    </row>
    <row r="228" spans="1:68" ht="22.5" hidden="1" x14ac:dyDescent="0.25">
      <c r="A228" s="340"/>
      <c r="B228" s="340"/>
      <c r="C228" s="348"/>
      <c r="D228" s="348"/>
      <c r="E228" s="400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46"/>
      <c r="AE228" s="346"/>
      <c r="AF228" s="346"/>
      <c r="AG228" s="346"/>
      <c r="AH228" s="346"/>
      <c r="AI228" s="346"/>
      <c r="AJ228" s="346"/>
      <c r="AK228" s="346"/>
      <c r="AL228" s="346"/>
      <c r="AM228" s="346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1"/>
      <c r="AY228" s="351"/>
      <c r="AZ228" s="352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352"/>
      <c r="BL228" s="352"/>
      <c r="BM228" s="352"/>
      <c r="BN228" s="352"/>
      <c r="BO228" s="352"/>
      <c r="BP228" s="340"/>
    </row>
    <row r="229" spans="1:68" ht="22.5" hidden="1" x14ac:dyDescent="0.25">
      <c r="A229" s="340"/>
      <c r="B229" s="340"/>
      <c r="C229" s="348"/>
      <c r="D229" s="348"/>
      <c r="E229" s="400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46"/>
      <c r="AE229" s="346"/>
      <c r="AF229" s="346"/>
      <c r="AG229" s="346"/>
      <c r="AH229" s="346"/>
      <c r="AI229" s="346"/>
      <c r="AJ229" s="346"/>
      <c r="AK229" s="346"/>
      <c r="AL229" s="346"/>
      <c r="AM229" s="346"/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52"/>
      <c r="BM229" s="352"/>
      <c r="BN229" s="352"/>
      <c r="BO229" s="352"/>
      <c r="BP229" s="340"/>
    </row>
    <row r="230" spans="1:68" ht="22.5" hidden="1" x14ac:dyDescent="0.25">
      <c r="A230" s="340"/>
      <c r="B230" s="340"/>
      <c r="C230" s="348"/>
      <c r="D230" s="348"/>
      <c r="E230" s="400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46"/>
      <c r="AE230" s="346"/>
      <c r="AF230" s="346"/>
      <c r="AG230" s="346"/>
      <c r="AH230" s="346"/>
      <c r="AI230" s="346"/>
      <c r="AJ230" s="346"/>
      <c r="AK230" s="346"/>
      <c r="AL230" s="346"/>
      <c r="AM230" s="346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2"/>
      <c r="BN230" s="352"/>
      <c r="BO230" s="352"/>
      <c r="BP230" s="340"/>
    </row>
    <row r="231" spans="1:68" ht="22.5" hidden="1" x14ac:dyDescent="0.25">
      <c r="A231" s="340"/>
      <c r="B231" s="340"/>
      <c r="C231" s="348"/>
      <c r="D231" s="348"/>
      <c r="E231" s="400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46"/>
      <c r="AE231" s="346"/>
      <c r="AF231" s="346"/>
      <c r="AG231" s="346"/>
      <c r="AH231" s="346"/>
      <c r="AI231" s="346"/>
      <c r="AJ231" s="346"/>
      <c r="AK231" s="346"/>
      <c r="AL231" s="346"/>
      <c r="AM231" s="346"/>
      <c r="AN231" s="351"/>
      <c r="AO231" s="351"/>
      <c r="AP231" s="351"/>
      <c r="AQ231" s="351"/>
      <c r="AR231" s="351"/>
      <c r="AS231" s="351"/>
      <c r="AT231" s="351"/>
      <c r="AU231" s="351"/>
      <c r="AV231" s="351"/>
      <c r="AW231" s="351"/>
      <c r="AX231" s="351"/>
      <c r="AY231" s="351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352"/>
      <c r="BL231" s="352"/>
      <c r="BM231" s="352"/>
      <c r="BN231" s="352"/>
      <c r="BO231" s="352"/>
      <c r="BP231" s="340"/>
    </row>
    <row r="232" spans="1:68" ht="22.5" hidden="1" x14ac:dyDescent="0.25">
      <c r="A232" s="340"/>
      <c r="B232" s="340"/>
      <c r="C232" s="348"/>
      <c r="D232" s="348"/>
      <c r="E232" s="400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46"/>
      <c r="AE232" s="346"/>
      <c r="AF232" s="346"/>
      <c r="AG232" s="346"/>
      <c r="AH232" s="346"/>
      <c r="AI232" s="346"/>
      <c r="AJ232" s="346"/>
      <c r="AK232" s="346"/>
      <c r="AL232" s="346"/>
      <c r="AM232" s="346"/>
      <c r="AN232" s="351"/>
      <c r="AO232" s="351"/>
      <c r="AP232" s="351"/>
      <c r="AQ232" s="351"/>
      <c r="AR232" s="351"/>
      <c r="AS232" s="351"/>
      <c r="AT232" s="351"/>
      <c r="AU232" s="351"/>
      <c r="AV232" s="351"/>
      <c r="AW232" s="351"/>
      <c r="AX232" s="351"/>
      <c r="AY232" s="351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352"/>
      <c r="BL232" s="352"/>
      <c r="BM232" s="352"/>
      <c r="BN232" s="352"/>
      <c r="BO232" s="352"/>
      <c r="BP232" s="340"/>
    </row>
    <row r="233" spans="1:68" ht="22.5" hidden="1" x14ac:dyDescent="0.25">
      <c r="A233" s="340"/>
      <c r="B233" s="340"/>
      <c r="C233" s="348"/>
      <c r="D233" s="348"/>
      <c r="E233" s="400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46"/>
      <c r="AE233" s="346"/>
      <c r="AF233" s="346"/>
      <c r="AG233" s="346"/>
      <c r="AH233" s="346"/>
      <c r="AI233" s="346"/>
      <c r="AJ233" s="346"/>
      <c r="AK233" s="346"/>
      <c r="AL233" s="346"/>
      <c r="AM233" s="346"/>
      <c r="AN233" s="351"/>
      <c r="AO233" s="351"/>
      <c r="AP233" s="351"/>
      <c r="AQ233" s="351"/>
      <c r="AR233" s="351"/>
      <c r="AS233" s="351"/>
      <c r="AT233" s="351"/>
      <c r="AU233" s="351"/>
      <c r="AV233" s="351"/>
      <c r="AW233" s="351"/>
      <c r="AX233" s="351"/>
      <c r="AY233" s="351"/>
      <c r="AZ233" s="352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352"/>
      <c r="BL233" s="352"/>
      <c r="BM233" s="352"/>
      <c r="BN233" s="352"/>
      <c r="BO233" s="352"/>
      <c r="BP233" s="340"/>
    </row>
    <row r="234" spans="1:68" ht="22.5" hidden="1" x14ac:dyDescent="0.25">
      <c r="A234" s="340"/>
      <c r="B234" s="340"/>
      <c r="C234" s="348"/>
      <c r="D234" s="348"/>
      <c r="E234" s="400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46"/>
      <c r="AE234" s="346"/>
      <c r="AF234" s="346"/>
      <c r="AG234" s="346"/>
      <c r="AH234" s="346"/>
      <c r="AI234" s="346"/>
      <c r="AJ234" s="346"/>
      <c r="AK234" s="346"/>
      <c r="AL234" s="346"/>
      <c r="AM234" s="346"/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2"/>
      <c r="BA234" s="352"/>
      <c r="BB234" s="352"/>
      <c r="BC234" s="352"/>
      <c r="BD234" s="352"/>
      <c r="BE234" s="352"/>
      <c r="BF234" s="352"/>
      <c r="BG234" s="352"/>
      <c r="BH234" s="352"/>
      <c r="BI234" s="352"/>
      <c r="BJ234" s="352"/>
      <c r="BK234" s="352"/>
      <c r="BL234" s="352"/>
      <c r="BM234" s="352"/>
      <c r="BN234" s="352"/>
      <c r="BO234" s="352"/>
      <c r="BP234" s="340"/>
    </row>
    <row r="235" spans="1:68" ht="22.5" hidden="1" x14ac:dyDescent="0.25">
      <c r="A235" s="340"/>
      <c r="B235" s="340"/>
      <c r="C235" s="348"/>
      <c r="D235" s="348"/>
      <c r="E235" s="400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46"/>
      <c r="AE235" s="346"/>
      <c r="AF235" s="346"/>
      <c r="AG235" s="346"/>
      <c r="AH235" s="346"/>
      <c r="AI235" s="346"/>
      <c r="AJ235" s="346"/>
      <c r="AK235" s="346"/>
      <c r="AL235" s="346"/>
      <c r="AM235" s="346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2"/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  <c r="BL235" s="352"/>
      <c r="BM235" s="352"/>
      <c r="BN235" s="352"/>
      <c r="BO235" s="352"/>
      <c r="BP235" s="340"/>
    </row>
    <row r="236" spans="1:68" ht="22.5" hidden="1" x14ac:dyDescent="0.25">
      <c r="A236" s="340"/>
      <c r="B236" s="340"/>
      <c r="C236" s="348"/>
      <c r="D236" s="348"/>
      <c r="E236" s="400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46"/>
      <c r="AE236" s="346"/>
      <c r="AF236" s="346"/>
      <c r="AG236" s="346"/>
      <c r="AH236" s="346"/>
      <c r="AI236" s="346"/>
      <c r="AJ236" s="346"/>
      <c r="AK236" s="346"/>
      <c r="AL236" s="346"/>
      <c r="AM236" s="346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1"/>
      <c r="AY236" s="351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  <c r="BL236" s="352"/>
      <c r="BM236" s="352"/>
      <c r="BN236" s="352"/>
      <c r="BO236" s="352"/>
      <c r="BP236" s="340"/>
    </row>
    <row r="237" spans="1:68" ht="22.5" hidden="1" x14ac:dyDescent="0.25">
      <c r="A237" s="340"/>
      <c r="B237" s="340"/>
      <c r="C237" s="348"/>
      <c r="D237" s="348"/>
      <c r="E237" s="400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46"/>
      <c r="AE237" s="346"/>
      <c r="AF237" s="346"/>
      <c r="AG237" s="346"/>
      <c r="AH237" s="346"/>
      <c r="AI237" s="346"/>
      <c r="AJ237" s="346"/>
      <c r="AK237" s="346"/>
      <c r="AL237" s="346"/>
      <c r="AM237" s="346"/>
      <c r="AN237" s="351"/>
      <c r="AO237" s="351"/>
      <c r="AP237" s="351"/>
      <c r="AQ237" s="351"/>
      <c r="AR237" s="351"/>
      <c r="AS237" s="351"/>
      <c r="AT237" s="351"/>
      <c r="AU237" s="351"/>
      <c r="AV237" s="351"/>
      <c r="AW237" s="351"/>
      <c r="AX237" s="351"/>
      <c r="AY237" s="351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  <c r="BL237" s="352"/>
      <c r="BM237" s="352"/>
      <c r="BN237" s="352"/>
      <c r="BO237" s="352"/>
      <c r="BP237" s="340"/>
    </row>
    <row r="238" spans="1:68" ht="22.5" hidden="1" x14ac:dyDescent="0.25">
      <c r="A238" s="340"/>
      <c r="B238" s="340"/>
      <c r="C238" s="348"/>
      <c r="D238" s="348"/>
      <c r="E238" s="400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46"/>
      <c r="AE238" s="346"/>
      <c r="AF238" s="346"/>
      <c r="AG238" s="346"/>
      <c r="AH238" s="346"/>
      <c r="AI238" s="346"/>
      <c r="AJ238" s="346"/>
      <c r="AK238" s="346"/>
      <c r="AL238" s="346"/>
      <c r="AM238" s="346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1"/>
      <c r="AX238" s="351"/>
      <c r="AY238" s="351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40"/>
    </row>
    <row r="239" spans="1:68" ht="22.5" hidden="1" x14ac:dyDescent="0.25">
      <c r="A239" s="340"/>
      <c r="B239" s="340"/>
      <c r="C239" s="348"/>
      <c r="D239" s="348"/>
      <c r="E239" s="400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46"/>
      <c r="AE239" s="346"/>
      <c r="AF239" s="346"/>
      <c r="AG239" s="346"/>
      <c r="AH239" s="346"/>
      <c r="AI239" s="346"/>
      <c r="AJ239" s="346"/>
      <c r="AK239" s="346"/>
      <c r="AL239" s="346"/>
      <c r="AM239" s="346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2"/>
      <c r="BA239" s="352"/>
      <c r="BB239" s="352"/>
      <c r="BC239" s="352"/>
      <c r="BD239" s="352"/>
      <c r="BE239" s="352"/>
      <c r="BF239" s="352"/>
      <c r="BG239" s="352"/>
      <c r="BH239" s="352"/>
      <c r="BI239" s="352"/>
      <c r="BJ239" s="352"/>
      <c r="BK239" s="352"/>
      <c r="BL239" s="352"/>
      <c r="BM239" s="352"/>
      <c r="BN239" s="352"/>
      <c r="BO239" s="352"/>
      <c r="BP239" s="340"/>
    </row>
    <row r="240" spans="1:68" ht="22.5" hidden="1" x14ac:dyDescent="0.25">
      <c r="A240" s="340"/>
      <c r="B240" s="340"/>
      <c r="C240" s="348"/>
      <c r="D240" s="348"/>
      <c r="E240" s="400"/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  <c r="P240" s="349"/>
      <c r="Q240" s="349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46"/>
      <c r="AE240" s="346"/>
      <c r="AF240" s="346"/>
      <c r="AG240" s="346"/>
      <c r="AH240" s="346"/>
      <c r="AI240" s="346"/>
      <c r="AJ240" s="346"/>
      <c r="AK240" s="346"/>
      <c r="AL240" s="346"/>
      <c r="AM240" s="346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1"/>
      <c r="AX240" s="351"/>
      <c r="AY240" s="351"/>
      <c r="AZ240" s="352"/>
      <c r="BA240" s="352"/>
      <c r="BB240" s="352"/>
      <c r="BC240" s="352"/>
      <c r="BD240" s="352"/>
      <c r="BE240" s="352"/>
      <c r="BF240" s="352"/>
      <c r="BG240" s="352"/>
      <c r="BH240" s="352"/>
      <c r="BI240" s="352"/>
      <c r="BJ240" s="352"/>
      <c r="BK240" s="352"/>
      <c r="BL240" s="352"/>
      <c r="BM240" s="352"/>
      <c r="BN240" s="352"/>
      <c r="BO240" s="352"/>
      <c r="BP240" s="340"/>
    </row>
    <row r="241" spans="1:68" ht="22.5" hidden="1" x14ac:dyDescent="0.25">
      <c r="A241" s="340"/>
      <c r="B241" s="340"/>
      <c r="C241" s="348"/>
      <c r="D241" s="348"/>
      <c r="E241" s="400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46"/>
      <c r="AE241" s="346"/>
      <c r="AF241" s="346"/>
      <c r="AG241" s="346"/>
      <c r="AH241" s="346"/>
      <c r="AI241" s="346"/>
      <c r="AJ241" s="346"/>
      <c r="AK241" s="346"/>
      <c r="AL241" s="346"/>
      <c r="AM241" s="346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2"/>
      <c r="BA241" s="352"/>
      <c r="BB241" s="352"/>
      <c r="BC241" s="352"/>
      <c r="BD241" s="352"/>
      <c r="BE241" s="352"/>
      <c r="BF241" s="352"/>
      <c r="BG241" s="352"/>
      <c r="BH241" s="352"/>
      <c r="BI241" s="352"/>
      <c r="BJ241" s="352"/>
      <c r="BK241" s="352"/>
      <c r="BL241" s="352"/>
      <c r="BM241" s="352"/>
      <c r="BN241" s="352"/>
      <c r="BO241" s="352"/>
      <c r="BP241" s="340"/>
    </row>
    <row r="242" spans="1:68" ht="22.5" hidden="1" x14ac:dyDescent="0.25">
      <c r="A242" s="340"/>
      <c r="B242" s="340"/>
      <c r="C242" s="348"/>
      <c r="D242" s="348"/>
      <c r="E242" s="400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46"/>
      <c r="AE242" s="346"/>
      <c r="AF242" s="346"/>
      <c r="AG242" s="346"/>
      <c r="AH242" s="346"/>
      <c r="AI242" s="346"/>
      <c r="AJ242" s="346"/>
      <c r="AK242" s="346"/>
      <c r="AL242" s="346"/>
      <c r="AM242" s="346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2"/>
      <c r="BA242" s="352"/>
      <c r="BB242" s="352"/>
      <c r="BC242" s="352"/>
      <c r="BD242" s="352"/>
      <c r="BE242" s="352"/>
      <c r="BF242" s="352"/>
      <c r="BG242" s="352"/>
      <c r="BH242" s="352"/>
      <c r="BI242" s="352"/>
      <c r="BJ242" s="352"/>
      <c r="BK242" s="352"/>
      <c r="BL242" s="352"/>
      <c r="BM242" s="352"/>
      <c r="BN242" s="352"/>
      <c r="BO242" s="352"/>
      <c r="BP242" s="340"/>
    </row>
    <row r="243" spans="1:68" ht="22.5" hidden="1" x14ac:dyDescent="0.25">
      <c r="A243" s="340"/>
      <c r="B243" s="340"/>
      <c r="C243" s="348"/>
      <c r="D243" s="348"/>
      <c r="E243" s="400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46"/>
      <c r="AE243" s="346"/>
      <c r="AF243" s="346"/>
      <c r="AG243" s="346"/>
      <c r="AH243" s="346"/>
      <c r="AI243" s="346"/>
      <c r="AJ243" s="346"/>
      <c r="AK243" s="346"/>
      <c r="AL243" s="346"/>
      <c r="AM243" s="346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2"/>
      <c r="BA243" s="352"/>
      <c r="BB243" s="352"/>
      <c r="BC243" s="352"/>
      <c r="BD243" s="352"/>
      <c r="BE243" s="352"/>
      <c r="BF243" s="352"/>
      <c r="BG243" s="352"/>
      <c r="BH243" s="352"/>
      <c r="BI243" s="352"/>
      <c r="BJ243" s="352"/>
      <c r="BK243" s="352"/>
      <c r="BL243" s="352"/>
      <c r="BM243" s="352"/>
      <c r="BN243" s="352"/>
      <c r="BO243" s="352"/>
      <c r="BP243" s="340"/>
    </row>
    <row r="244" spans="1:68" ht="22.5" hidden="1" x14ac:dyDescent="0.25">
      <c r="A244" s="340"/>
      <c r="B244" s="340"/>
      <c r="C244" s="348"/>
      <c r="D244" s="348"/>
      <c r="E244" s="400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46"/>
      <c r="AE244" s="346"/>
      <c r="AF244" s="346"/>
      <c r="AG244" s="346"/>
      <c r="AH244" s="346"/>
      <c r="AI244" s="346"/>
      <c r="AJ244" s="346"/>
      <c r="AK244" s="346"/>
      <c r="AL244" s="346"/>
      <c r="AM244" s="346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2"/>
      <c r="BA244" s="352"/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2"/>
      <c r="BL244" s="352"/>
      <c r="BM244" s="352"/>
      <c r="BN244" s="352"/>
      <c r="BO244" s="352"/>
      <c r="BP244" s="340"/>
    </row>
    <row r="245" spans="1:68" ht="22.5" hidden="1" x14ac:dyDescent="0.25">
      <c r="A245" s="340"/>
      <c r="B245" s="340"/>
      <c r="C245" s="348"/>
      <c r="D245" s="348"/>
      <c r="E245" s="400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46"/>
      <c r="AE245" s="346"/>
      <c r="AF245" s="346"/>
      <c r="AG245" s="346"/>
      <c r="AH245" s="346"/>
      <c r="AI245" s="346"/>
      <c r="AJ245" s="346"/>
      <c r="AK245" s="346"/>
      <c r="AL245" s="346"/>
      <c r="AM245" s="346"/>
      <c r="AN245" s="351"/>
      <c r="AO245" s="351"/>
      <c r="AP245" s="351"/>
      <c r="AQ245" s="351"/>
      <c r="AR245" s="351"/>
      <c r="AS245" s="351"/>
      <c r="AT245" s="351"/>
      <c r="AU245" s="351"/>
      <c r="AV245" s="351"/>
      <c r="AW245" s="351"/>
      <c r="AX245" s="351"/>
      <c r="AY245" s="351"/>
      <c r="AZ245" s="352"/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  <c r="BL245" s="352"/>
      <c r="BM245" s="352"/>
      <c r="BN245" s="352"/>
      <c r="BO245" s="352"/>
      <c r="BP245" s="340"/>
    </row>
    <row r="246" spans="1:68" ht="22.5" hidden="1" x14ac:dyDescent="0.25">
      <c r="A246" s="340"/>
      <c r="B246" s="340"/>
      <c r="C246" s="348"/>
      <c r="D246" s="348"/>
      <c r="E246" s="400"/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  <c r="P246" s="349"/>
      <c r="Q246" s="349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46"/>
      <c r="AE246" s="346"/>
      <c r="AF246" s="346"/>
      <c r="AG246" s="346"/>
      <c r="AH246" s="346"/>
      <c r="AI246" s="346"/>
      <c r="AJ246" s="346"/>
      <c r="AK246" s="346"/>
      <c r="AL246" s="346"/>
      <c r="AM246" s="346"/>
      <c r="AN246" s="351"/>
      <c r="AO246" s="351"/>
      <c r="AP246" s="351"/>
      <c r="AQ246" s="351"/>
      <c r="AR246" s="351"/>
      <c r="AS246" s="351"/>
      <c r="AT246" s="351"/>
      <c r="AU246" s="351"/>
      <c r="AV246" s="351"/>
      <c r="AW246" s="351"/>
      <c r="AX246" s="351"/>
      <c r="AY246" s="351"/>
      <c r="AZ246" s="352"/>
      <c r="BA246" s="352"/>
      <c r="BB246" s="352"/>
      <c r="BC246" s="352"/>
      <c r="BD246" s="352"/>
      <c r="BE246" s="352"/>
      <c r="BF246" s="352"/>
      <c r="BG246" s="352"/>
      <c r="BH246" s="352"/>
      <c r="BI246" s="352"/>
      <c r="BJ246" s="352"/>
      <c r="BK246" s="352"/>
      <c r="BL246" s="352"/>
      <c r="BM246" s="352"/>
      <c r="BN246" s="352"/>
      <c r="BO246" s="352"/>
      <c r="BP246" s="340"/>
    </row>
    <row r="247" spans="1:68" ht="22.5" hidden="1" x14ac:dyDescent="0.25">
      <c r="A247" s="340"/>
      <c r="B247" s="340"/>
      <c r="C247" s="348"/>
      <c r="D247" s="348"/>
      <c r="E247" s="400"/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  <c r="P247" s="349"/>
      <c r="Q247" s="349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46"/>
      <c r="AE247" s="346"/>
      <c r="AF247" s="346"/>
      <c r="AG247" s="346"/>
      <c r="AH247" s="346"/>
      <c r="AI247" s="346"/>
      <c r="AJ247" s="346"/>
      <c r="AK247" s="346"/>
      <c r="AL247" s="346"/>
      <c r="AM247" s="346"/>
      <c r="AN247" s="351"/>
      <c r="AO247" s="351"/>
      <c r="AP247" s="351"/>
      <c r="AQ247" s="351"/>
      <c r="AR247" s="351"/>
      <c r="AS247" s="351"/>
      <c r="AT247" s="351"/>
      <c r="AU247" s="351"/>
      <c r="AV247" s="351"/>
      <c r="AW247" s="351"/>
      <c r="AX247" s="351"/>
      <c r="AY247" s="351"/>
      <c r="AZ247" s="352"/>
      <c r="BA247" s="352"/>
      <c r="BB247" s="352"/>
      <c r="BC247" s="352"/>
      <c r="BD247" s="352"/>
      <c r="BE247" s="352"/>
      <c r="BF247" s="352"/>
      <c r="BG247" s="352"/>
      <c r="BH247" s="352"/>
      <c r="BI247" s="352"/>
      <c r="BJ247" s="352"/>
      <c r="BK247" s="352"/>
      <c r="BL247" s="352"/>
      <c r="BM247" s="352"/>
      <c r="BN247" s="352"/>
      <c r="BO247" s="352"/>
      <c r="BP247" s="340"/>
    </row>
    <row r="248" spans="1:68" ht="22.5" hidden="1" x14ac:dyDescent="0.25">
      <c r="A248" s="340"/>
      <c r="B248" s="340"/>
      <c r="C248" s="348"/>
      <c r="D248" s="348"/>
      <c r="E248" s="400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46"/>
      <c r="AE248" s="346"/>
      <c r="AF248" s="346"/>
      <c r="AG248" s="346"/>
      <c r="AH248" s="346"/>
      <c r="AI248" s="346"/>
      <c r="AJ248" s="346"/>
      <c r="AK248" s="346"/>
      <c r="AL248" s="346"/>
      <c r="AM248" s="346"/>
      <c r="AN248" s="351"/>
      <c r="AO248" s="351"/>
      <c r="AP248" s="351"/>
      <c r="AQ248" s="351"/>
      <c r="AR248" s="351"/>
      <c r="AS248" s="351"/>
      <c r="AT248" s="351"/>
      <c r="AU248" s="351"/>
      <c r="AV248" s="351"/>
      <c r="AW248" s="351"/>
      <c r="AX248" s="351"/>
      <c r="AY248" s="351"/>
      <c r="AZ248" s="352"/>
      <c r="BA248" s="352"/>
      <c r="BB248" s="352"/>
      <c r="BC248" s="352"/>
      <c r="BD248" s="352"/>
      <c r="BE248" s="352"/>
      <c r="BF248" s="352"/>
      <c r="BG248" s="352"/>
      <c r="BH248" s="352"/>
      <c r="BI248" s="352"/>
      <c r="BJ248" s="352"/>
      <c r="BK248" s="352"/>
      <c r="BL248" s="352"/>
      <c r="BM248" s="352"/>
      <c r="BN248" s="352"/>
      <c r="BO248" s="352"/>
      <c r="BP248" s="340"/>
    </row>
    <row r="249" spans="1:68" ht="22.5" hidden="1" x14ac:dyDescent="0.25">
      <c r="A249" s="340"/>
      <c r="B249" s="340"/>
      <c r="C249" s="348"/>
      <c r="D249" s="348"/>
      <c r="E249" s="400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46"/>
      <c r="AE249" s="346"/>
      <c r="AF249" s="346"/>
      <c r="AG249" s="346"/>
      <c r="AH249" s="346"/>
      <c r="AI249" s="346"/>
      <c r="AJ249" s="346"/>
      <c r="AK249" s="346"/>
      <c r="AL249" s="346"/>
      <c r="AM249" s="346"/>
      <c r="AN249" s="351"/>
      <c r="AO249" s="351"/>
      <c r="AP249" s="351"/>
      <c r="AQ249" s="351"/>
      <c r="AR249" s="351"/>
      <c r="AS249" s="351"/>
      <c r="AT249" s="351"/>
      <c r="AU249" s="351"/>
      <c r="AV249" s="351"/>
      <c r="AW249" s="351"/>
      <c r="AX249" s="351"/>
      <c r="AY249" s="351"/>
      <c r="AZ249" s="352"/>
      <c r="BA249" s="352"/>
      <c r="BB249" s="352"/>
      <c r="BC249" s="352"/>
      <c r="BD249" s="352"/>
      <c r="BE249" s="352"/>
      <c r="BF249" s="352"/>
      <c r="BG249" s="352"/>
      <c r="BH249" s="352"/>
      <c r="BI249" s="352"/>
      <c r="BJ249" s="352"/>
      <c r="BK249" s="352"/>
      <c r="BL249" s="352"/>
      <c r="BM249" s="352"/>
      <c r="BN249" s="352"/>
      <c r="BO249" s="352"/>
      <c r="BP249" s="340"/>
    </row>
    <row r="250" spans="1:68" ht="22.5" hidden="1" x14ac:dyDescent="0.25">
      <c r="A250" s="340"/>
      <c r="B250" s="340"/>
      <c r="C250" s="348"/>
      <c r="D250" s="348"/>
      <c r="E250" s="400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46"/>
      <c r="AE250" s="346"/>
      <c r="AF250" s="346"/>
      <c r="AG250" s="346"/>
      <c r="AH250" s="346"/>
      <c r="AI250" s="346"/>
      <c r="AJ250" s="346"/>
      <c r="AK250" s="346"/>
      <c r="AL250" s="346"/>
      <c r="AM250" s="346"/>
      <c r="AN250" s="351"/>
      <c r="AO250" s="351"/>
      <c r="AP250" s="351"/>
      <c r="AQ250" s="351"/>
      <c r="AR250" s="351"/>
      <c r="AS250" s="351"/>
      <c r="AT250" s="351"/>
      <c r="AU250" s="351"/>
      <c r="AV250" s="351"/>
      <c r="AW250" s="351"/>
      <c r="AX250" s="351"/>
      <c r="AY250" s="351"/>
      <c r="AZ250" s="352"/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  <c r="BL250" s="352"/>
      <c r="BM250" s="352"/>
      <c r="BN250" s="352"/>
      <c r="BO250" s="352"/>
      <c r="BP250" s="340"/>
    </row>
    <row r="251" spans="1:68" ht="22.5" hidden="1" x14ac:dyDescent="0.25">
      <c r="A251" s="340"/>
      <c r="B251" s="340"/>
      <c r="C251" s="348"/>
      <c r="D251" s="348"/>
      <c r="E251" s="400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46"/>
      <c r="AE251" s="346"/>
      <c r="AF251" s="346"/>
      <c r="AG251" s="346"/>
      <c r="AH251" s="346"/>
      <c r="AI251" s="346"/>
      <c r="AJ251" s="346"/>
      <c r="AK251" s="346"/>
      <c r="AL251" s="346"/>
      <c r="AM251" s="346"/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1"/>
      <c r="AZ251" s="352"/>
      <c r="BA251" s="352"/>
      <c r="BB251" s="352"/>
      <c r="BC251" s="352"/>
      <c r="BD251" s="352"/>
      <c r="BE251" s="352"/>
      <c r="BF251" s="352"/>
      <c r="BG251" s="352"/>
      <c r="BH251" s="352"/>
      <c r="BI251" s="352"/>
      <c r="BJ251" s="352"/>
      <c r="BK251" s="352"/>
      <c r="BL251" s="352"/>
      <c r="BM251" s="352"/>
      <c r="BN251" s="352"/>
      <c r="BO251" s="352"/>
      <c r="BP251" s="340"/>
    </row>
    <row r="252" spans="1:68" ht="22.5" hidden="1" x14ac:dyDescent="0.25">
      <c r="A252" s="340"/>
      <c r="B252" s="340"/>
      <c r="C252" s="348"/>
      <c r="D252" s="348"/>
      <c r="E252" s="400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46"/>
      <c r="AE252" s="346"/>
      <c r="AF252" s="346"/>
      <c r="AG252" s="346"/>
      <c r="AH252" s="346"/>
      <c r="AI252" s="346"/>
      <c r="AJ252" s="346"/>
      <c r="AK252" s="346"/>
      <c r="AL252" s="346"/>
      <c r="AM252" s="346"/>
      <c r="AN252" s="351"/>
      <c r="AO252" s="351"/>
      <c r="AP252" s="351"/>
      <c r="AQ252" s="351"/>
      <c r="AR252" s="351"/>
      <c r="AS252" s="351"/>
      <c r="AT252" s="351"/>
      <c r="AU252" s="351"/>
      <c r="AV252" s="351"/>
      <c r="AW252" s="351"/>
      <c r="AX252" s="351"/>
      <c r="AY252" s="351"/>
      <c r="AZ252" s="352"/>
      <c r="BA252" s="352"/>
      <c r="BB252" s="352"/>
      <c r="BC252" s="352"/>
      <c r="BD252" s="352"/>
      <c r="BE252" s="352"/>
      <c r="BF252" s="352"/>
      <c r="BG252" s="352"/>
      <c r="BH252" s="352"/>
      <c r="BI252" s="352"/>
      <c r="BJ252" s="352"/>
      <c r="BK252" s="352"/>
      <c r="BL252" s="352"/>
      <c r="BM252" s="352"/>
      <c r="BN252" s="352"/>
      <c r="BO252" s="352"/>
      <c r="BP252" s="340"/>
    </row>
    <row r="253" spans="1:68" ht="22.5" hidden="1" x14ac:dyDescent="0.25">
      <c r="A253" s="340"/>
      <c r="B253" s="340"/>
      <c r="C253" s="348"/>
      <c r="D253" s="348"/>
      <c r="E253" s="400"/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  <c r="P253" s="349"/>
      <c r="Q253" s="349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46"/>
      <c r="AE253" s="346"/>
      <c r="AF253" s="346"/>
      <c r="AG253" s="346"/>
      <c r="AH253" s="346"/>
      <c r="AI253" s="346"/>
      <c r="AJ253" s="346"/>
      <c r="AK253" s="346"/>
      <c r="AL253" s="346"/>
      <c r="AM253" s="346"/>
      <c r="AN253" s="351"/>
      <c r="AO253" s="351"/>
      <c r="AP253" s="351"/>
      <c r="AQ253" s="351"/>
      <c r="AR253" s="351"/>
      <c r="AS253" s="351"/>
      <c r="AT253" s="351"/>
      <c r="AU253" s="351"/>
      <c r="AV253" s="351"/>
      <c r="AW253" s="351"/>
      <c r="AX253" s="351"/>
      <c r="AY253" s="351"/>
      <c r="AZ253" s="352"/>
      <c r="BA253" s="352"/>
      <c r="BB253" s="352"/>
      <c r="BC253" s="352"/>
      <c r="BD253" s="352"/>
      <c r="BE253" s="352"/>
      <c r="BF253" s="352"/>
      <c r="BG253" s="352"/>
      <c r="BH253" s="352"/>
      <c r="BI253" s="352"/>
      <c r="BJ253" s="352"/>
      <c r="BK253" s="352"/>
      <c r="BL253" s="352"/>
      <c r="BM253" s="352"/>
      <c r="BN253" s="352"/>
      <c r="BO253" s="352"/>
      <c r="BP253" s="340"/>
    </row>
    <row r="254" spans="1:68" ht="22.5" hidden="1" x14ac:dyDescent="0.25">
      <c r="A254" s="340"/>
      <c r="B254" s="340"/>
      <c r="C254" s="348"/>
      <c r="D254" s="348"/>
      <c r="E254" s="400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46"/>
      <c r="AE254" s="346"/>
      <c r="AF254" s="346"/>
      <c r="AG254" s="346"/>
      <c r="AH254" s="346"/>
      <c r="AI254" s="346"/>
      <c r="AJ254" s="346"/>
      <c r="AK254" s="346"/>
      <c r="AL254" s="346"/>
      <c r="AM254" s="346"/>
      <c r="AN254" s="351"/>
      <c r="AO254" s="351"/>
      <c r="AP254" s="351"/>
      <c r="AQ254" s="351"/>
      <c r="AR254" s="351"/>
      <c r="AS254" s="351"/>
      <c r="AT254" s="351"/>
      <c r="AU254" s="351"/>
      <c r="AV254" s="351"/>
      <c r="AW254" s="351"/>
      <c r="AX254" s="351"/>
      <c r="AY254" s="351"/>
      <c r="AZ254" s="352"/>
      <c r="BA254" s="352"/>
      <c r="BB254" s="352"/>
      <c r="BC254" s="352"/>
      <c r="BD254" s="352"/>
      <c r="BE254" s="352"/>
      <c r="BF254" s="352"/>
      <c r="BG254" s="352"/>
      <c r="BH254" s="352"/>
      <c r="BI254" s="352"/>
      <c r="BJ254" s="352"/>
      <c r="BK254" s="352"/>
      <c r="BL254" s="352"/>
      <c r="BM254" s="352"/>
      <c r="BN254" s="352"/>
      <c r="BO254" s="352"/>
      <c r="BP254" s="340"/>
    </row>
    <row r="255" spans="1:68" ht="22.5" hidden="1" x14ac:dyDescent="0.25">
      <c r="A255" s="340"/>
      <c r="B255" s="340"/>
      <c r="C255" s="348"/>
      <c r="D255" s="348"/>
      <c r="E255" s="400"/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  <c r="P255" s="349"/>
      <c r="Q255" s="349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46"/>
      <c r="AE255" s="346"/>
      <c r="AF255" s="346"/>
      <c r="AG255" s="346"/>
      <c r="AH255" s="346"/>
      <c r="AI255" s="346"/>
      <c r="AJ255" s="346"/>
      <c r="AK255" s="346"/>
      <c r="AL255" s="346"/>
      <c r="AM255" s="346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  <c r="BL255" s="352"/>
      <c r="BM255" s="352"/>
      <c r="BN255" s="352"/>
      <c r="BO255" s="352"/>
      <c r="BP255" s="340"/>
    </row>
    <row r="256" spans="1:68" ht="22.5" hidden="1" x14ac:dyDescent="0.25">
      <c r="A256" s="340"/>
      <c r="B256" s="340"/>
      <c r="C256" s="348"/>
      <c r="D256" s="348"/>
      <c r="E256" s="400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46"/>
      <c r="AE256" s="346"/>
      <c r="AF256" s="346"/>
      <c r="AG256" s="346"/>
      <c r="AH256" s="346"/>
      <c r="AI256" s="346"/>
      <c r="AJ256" s="346"/>
      <c r="AK256" s="346"/>
      <c r="AL256" s="346"/>
      <c r="AM256" s="346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  <c r="BL256" s="352"/>
      <c r="BM256" s="352"/>
      <c r="BN256" s="352"/>
      <c r="BO256" s="352"/>
      <c r="BP256" s="340"/>
    </row>
    <row r="257" spans="1:68" ht="22.5" hidden="1" x14ac:dyDescent="0.25">
      <c r="A257" s="340"/>
      <c r="B257" s="340"/>
      <c r="C257" s="348"/>
      <c r="D257" s="348"/>
      <c r="E257" s="400"/>
      <c r="F257" s="349"/>
      <c r="G257" s="349"/>
      <c r="H257" s="349"/>
      <c r="I257" s="349"/>
      <c r="J257" s="349"/>
      <c r="K257" s="349"/>
      <c r="L257" s="349"/>
      <c r="M257" s="349"/>
      <c r="N257" s="349"/>
      <c r="O257" s="349"/>
      <c r="P257" s="349"/>
      <c r="Q257" s="349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46"/>
      <c r="AE257" s="346"/>
      <c r="AF257" s="346"/>
      <c r="AG257" s="346"/>
      <c r="AH257" s="346"/>
      <c r="AI257" s="346"/>
      <c r="AJ257" s="346"/>
      <c r="AK257" s="346"/>
      <c r="AL257" s="346"/>
      <c r="AM257" s="346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  <c r="BL257" s="352"/>
      <c r="BM257" s="352"/>
      <c r="BN257" s="352"/>
      <c r="BO257" s="352"/>
      <c r="BP257" s="340"/>
    </row>
    <row r="258" spans="1:68" ht="22.5" hidden="1" x14ac:dyDescent="0.25">
      <c r="A258" s="340"/>
      <c r="B258" s="340"/>
      <c r="C258" s="348"/>
      <c r="D258" s="348"/>
      <c r="E258" s="400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46"/>
      <c r="AE258" s="346"/>
      <c r="AF258" s="346"/>
      <c r="AG258" s="346"/>
      <c r="AH258" s="346"/>
      <c r="AI258" s="346"/>
      <c r="AJ258" s="346"/>
      <c r="AK258" s="346"/>
      <c r="AL258" s="346"/>
      <c r="AM258" s="346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2"/>
      <c r="BA258" s="352"/>
      <c r="BB258" s="352"/>
      <c r="BC258" s="352"/>
      <c r="BD258" s="352"/>
      <c r="BE258" s="352"/>
      <c r="BF258" s="352"/>
      <c r="BG258" s="352"/>
      <c r="BH258" s="352"/>
      <c r="BI258" s="352"/>
      <c r="BJ258" s="352"/>
      <c r="BK258" s="352"/>
      <c r="BL258" s="352"/>
      <c r="BM258" s="352"/>
      <c r="BN258" s="352"/>
      <c r="BO258" s="352"/>
      <c r="BP258" s="340"/>
    </row>
    <row r="259" spans="1:68" ht="22.5" hidden="1" x14ac:dyDescent="0.25">
      <c r="A259" s="340"/>
      <c r="B259" s="340"/>
      <c r="C259" s="348"/>
      <c r="D259" s="348"/>
      <c r="E259" s="400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46"/>
      <c r="AE259" s="346"/>
      <c r="AF259" s="346"/>
      <c r="AG259" s="346"/>
      <c r="AH259" s="346"/>
      <c r="AI259" s="346"/>
      <c r="AJ259" s="346"/>
      <c r="AK259" s="346"/>
      <c r="AL259" s="346"/>
      <c r="AM259" s="346"/>
      <c r="AN259" s="351"/>
      <c r="AO259" s="351"/>
      <c r="AP259" s="351"/>
      <c r="AQ259" s="351"/>
      <c r="AR259" s="351"/>
      <c r="AS259" s="351"/>
      <c r="AT259" s="351"/>
      <c r="AU259" s="351"/>
      <c r="AV259" s="351"/>
      <c r="AW259" s="351"/>
      <c r="AX259" s="351"/>
      <c r="AY259" s="351"/>
      <c r="AZ259" s="352"/>
      <c r="BA259" s="352"/>
      <c r="BB259" s="352"/>
      <c r="BC259" s="352"/>
      <c r="BD259" s="352"/>
      <c r="BE259" s="352"/>
      <c r="BF259" s="352"/>
      <c r="BG259" s="352"/>
      <c r="BH259" s="352"/>
      <c r="BI259" s="352"/>
      <c r="BJ259" s="352"/>
      <c r="BK259" s="352"/>
      <c r="BL259" s="352"/>
      <c r="BM259" s="352"/>
      <c r="BN259" s="352"/>
      <c r="BO259" s="352"/>
      <c r="BP259" s="340"/>
    </row>
    <row r="260" spans="1:68" ht="22.5" hidden="1" x14ac:dyDescent="0.25">
      <c r="A260" s="340"/>
      <c r="B260" s="340"/>
      <c r="C260" s="348"/>
      <c r="D260" s="348"/>
      <c r="E260" s="400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46"/>
      <c r="AE260" s="346"/>
      <c r="AF260" s="346"/>
      <c r="AG260" s="346"/>
      <c r="AH260" s="346"/>
      <c r="AI260" s="346"/>
      <c r="AJ260" s="346"/>
      <c r="AK260" s="346"/>
      <c r="AL260" s="346"/>
      <c r="AM260" s="346"/>
      <c r="AN260" s="351"/>
      <c r="AO260" s="351"/>
      <c r="AP260" s="351"/>
      <c r="AQ260" s="351"/>
      <c r="AR260" s="351"/>
      <c r="AS260" s="351"/>
      <c r="AT260" s="351"/>
      <c r="AU260" s="351"/>
      <c r="AV260" s="351"/>
      <c r="AW260" s="351"/>
      <c r="AX260" s="351"/>
      <c r="AY260" s="351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40"/>
    </row>
    <row r="261" spans="1:68" ht="22.5" hidden="1" x14ac:dyDescent="0.25">
      <c r="A261" s="340"/>
      <c r="B261" s="340"/>
      <c r="C261" s="348"/>
      <c r="D261" s="348"/>
      <c r="E261" s="400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46"/>
      <c r="AE261" s="346"/>
      <c r="AF261" s="346"/>
      <c r="AG261" s="346"/>
      <c r="AH261" s="346"/>
      <c r="AI261" s="346"/>
      <c r="AJ261" s="346"/>
      <c r="AK261" s="346"/>
      <c r="AL261" s="346"/>
      <c r="AM261" s="346"/>
      <c r="AN261" s="351"/>
      <c r="AO261" s="351"/>
      <c r="AP261" s="351"/>
      <c r="AQ261" s="351"/>
      <c r="AR261" s="351"/>
      <c r="AS261" s="351"/>
      <c r="AT261" s="351"/>
      <c r="AU261" s="351"/>
      <c r="AV261" s="351"/>
      <c r="AW261" s="351"/>
      <c r="AX261" s="351"/>
      <c r="AY261" s="351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40"/>
    </row>
    <row r="262" spans="1:68" ht="22.5" hidden="1" x14ac:dyDescent="0.25">
      <c r="A262" s="340"/>
      <c r="B262" s="340"/>
      <c r="C262" s="348"/>
      <c r="D262" s="348"/>
      <c r="E262" s="400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46"/>
      <c r="AE262" s="346"/>
      <c r="AF262" s="346"/>
      <c r="AG262" s="346"/>
      <c r="AH262" s="346"/>
      <c r="AI262" s="346"/>
      <c r="AJ262" s="346"/>
      <c r="AK262" s="346"/>
      <c r="AL262" s="346"/>
      <c r="AM262" s="346"/>
      <c r="AN262" s="351"/>
      <c r="AO262" s="351"/>
      <c r="AP262" s="351"/>
      <c r="AQ262" s="351"/>
      <c r="AR262" s="351"/>
      <c r="AS262" s="351"/>
      <c r="AT262" s="351"/>
      <c r="AU262" s="351"/>
      <c r="AV262" s="351"/>
      <c r="AW262" s="351"/>
      <c r="AX262" s="351"/>
      <c r="AY262" s="351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40"/>
    </row>
    <row r="263" spans="1:68" ht="22.5" hidden="1" x14ac:dyDescent="0.25">
      <c r="A263" s="340"/>
      <c r="B263" s="340"/>
      <c r="C263" s="348"/>
      <c r="D263" s="348"/>
      <c r="E263" s="400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46"/>
      <c r="AE263" s="346"/>
      <c r="AF263" s="346"/>
      <c r="AG263" s="346"/>
      <c r="AH263" s="346"/>
      <c r="AI263" s="346"/>
      <c r="AJ263" s="346"/>
      <c r="AK263" s="346"/>
      <c r="AL263" s="346"/>
      <c r="AM263" s="346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  <c r="AX263" s="351"/>
      <c r="AY263" s="351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40"/>
    </row>
    <row r="264" spans="1:68" ht="22.5" hidden="1" x14ac:dyDescent="0.25">
      <c r="A264" s="340"/>
      <c r="B264" s="340"/>
      <c r="C264" s="348"/>
      <c r="D264" s="348"/>
      <c r="E264" s="400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46"/>
      <c r="AE264" s="346"/>
      <c r="AF264" s="346"/>
      <c r="AG264" s="346"/>
      <c r="AH264" s="346"/>
      <c r="AI264" s="346"/>
      <c r="AJ264" s="346"/>
      <c r="AK264" s="346"/>
      <c r="AL264" s="346"/>
      <c r="AM264" s="346"/>
      <c r="AN264" s="351"/>
      <c r="AO264" s="351"/>
      <c r="AP264" s="351"/>
      <c r="AQ264" s="351"/>
      <c r="AR264" s="351"/>
      <c r="AS264" s="351"/>
      <c r="AT264" s="351"/>
      <c r="AU264" s="351"/>
      <c r="AV264" s="351"/>
      <c r="AW264" s="351"/>
      <c r="AX264" s="351"/>
      <c r="AY264" s="351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40"/>
    </row>
    <row r="265" spans="1:68" ht="22.5" hidden="1" x14ac:dyDescent="0.25">
      <c r="A265" s="340"/>
      <c r="B265" s="340"/>
      <c r="C265" s="348"/>
      <c r="D265" s="348"/>
      <c r="E265" s="400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46"/>
      <c r="AE265" s="346"/>
      <c r="AF265" s="346"/>
      <c r="AG265" s="346"/>
      <c r="AH265" s="346"/>
      <c r="AI265" s="346"/>
      <c r="AJ265" s="346"/>
      <c r="AK265" s="346"/>
      <c r="AL265" s="346"/>
      <c r="AM265" s="346"/>
      <c r="AN265" s="351"/>
      <c r="AO265" s="351"/>
      <c r="AP265" s="351"/>
      <c r="AQ265" s="351"/>
      <c r="AR265" s="351"/>
      <c r="AS265" s="351"/>
      <c r="AT265" s="351"/>
      <c r="AU265" s="351"/>
      <c r="AV265" s="351"/>
      <c r="AW265" s="351"/>
      <c r="AX265" s="351"/>
      <c r="AY265" s="351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40"/>
    </row>
    <row r="266" spans="1:68" ht="22.5" hidden="1" x14ac:dyDescent="0.25">
      <c r="A266" s="340"/>
      <c r="B266" s="340"/>
      <c r="C266" s="348"/>
      <c r="D266" s="348"/>
      <c r="E266" s="400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46"/>
      <c r="AE266" s="346"/>
      <c r="AF266" s="346"/>
      <c r="AG266" s="346"/>
      <c r="AH266" s="346"/>
      <c r="AI266" s="346"/>
      <c r="AJ266" s="346"/>
      <c r="AK266" s="346"/>
      <c r="AL266" s="346"/>
      <c r="AM266" s="346"/>
      <c r="AN266" s="351"/>
      <c r="AO266" s="351"/>
      <c r="AP266" s="351"/>
      <c r="AQ266" s="351"/>
      <c r="AR266" s="351"/>
      <c r="AS266" s="351"/>
      <c r="AT266" s="351"/>
      <c r="AU266" s="351"/>
      <c r="AV266" s="351"/>
      <c r="AW266" s="351"/>
      <c r="AX266" s="351"/>
      <c r="AY266" s="351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  <c r="BL266" s="352"/>
      <c r="BM266" s="352"/>
      <c r="BN266" s="352"/>
      <c r="BO266" s="352"/>
      <c r="BP266" s="340"/>
    </row>
    <row r="267" spans="1:68" ht="22.5" hidden="1" x14ac:dyDescent="0.25">
      <c r="A267" s="340"/>
      <c r="B267" s="340"/>
      <c r="C267" s="348"/>
      <c r="D267" s="348"/>
      <c r="E267" s="400"/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46"/>
      <c r="AE267" s="346"/>
      <c r="AF267" s="346"/>
      <c r="AG267" s="346"/>
      <c r="AH267" s="346"/>
      <c r="AI267" s="346"/>
      <c r="AJ267" s="346"/>
      <c r="AK267" s="346"/>
      <c r="AL267" s="346"/>
      <c r="AM267" s="346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  <c r="BL267" s="352"/>
      <c r="BM267" s="352"/>
      <c r="BN267" s="352"/>
      <c r="BO267" s="352"/>
      <c r="BP267" s="340"/>
    </row>
    <row r="268" spans="1:68" ht="22.5" hidden="1" x14ac:dyDescent="0.25">
      <c r="A268" s="340"/>
      <c r="B268" s="340"/>
      <c r="C268" s="348"/>
      <c r="D268" s="348"/>
      <c r="E268" s="400"/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  <c r="P268" s="349"/>
      <c r="Q268" s="349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46"/>
      <c r="AE268" s="346"/>
      <c r="AF268" s="346"/>
      <c r="AG268" s="346"/>
      <c r="AH268" s="346"/>
      <c r="AI268" s="346"/>
      <c r="AJ268" s="346"/>
      <c r="AK268" s="346"/>
      <c r="AL268" s="346"/>
      <c r="AM268" s="346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  <c r="BL268" s="352"/>
      <c r="BM268" s="352"/>
      <c r="BN268" s="352"/>
      <c r="BO268" s="352"/>
      <c r="BP268" s="340"/>
    </row>
    <row r="269" spans="1:68" ht="22.5" hidden="1" x14ac:dyDescent="0.25">
      <c r="A269" s="340"/>
      <c r="B269" s="340"/>
      <c r="C269" s="348"/>
      <c r="D269" s="348"/>
      <c r="E269" s="400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46"/>
      <c r="AE269" s="346"/>
      <c r="AF269" s="346"/>
      <c r="AG269" s="346"/>
      <c r="AH269" s="346"/>
      <c r="AI269" s="346"/>
      <c r="AJ269" s="346"/>
      <c r="AK269" s="346"/>
      <c r="AL269" s="346"/>
      <c r="AM269" s="346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  <c r="BL269" s="352"/>
      <c r="BM269" s="352"/>
      <c r="BN269" s="352"/>
      <c r="BO269" s="352"/>
      <c r="BP269" s="340"/>
    </row>
    <row r="270" spans="1:68" ht="22.5" hidden="1" x14ac:dyDescent="0.25">
      <c r="A270" s="340"/>
      <c r="B270" s="340"/>
      <c r="C270" s="348"/>
      <c r="D270" s="348"/>
      <c r="E270" s="400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46"/>
      <c r="AE270" s="346"/>
      <c r="AF270" s="346"/>
      <c r="AG270" s="346"/>
      <c r="AH270" s="346"/>
      <c r="AI270" s="346"/>
      <c r="AJ270" s="346"/>
      <c r="AK270" s="346"/>
      <c r="AL270" s="346"/>
      <c r="AM270" s="346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  <c r="BL270" s="352"/>
      <c r="BM270" s="352"/>
      <c r="BN270" s="352"/>
      <c r="BO270" s="352"/>
      <c r="BP270" s="340"/>
    </row>
    <row r="271" spans="1:68" ht="22.5" hidden="1" x14ac:dyDescent="0.25">
      <c r="A271" s="340"/>
      <c r="B271" s="340"/>
      <c r="C271" s="348"/>
      <c r="D271" s="348"/>
      <c r="E271" s="400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46"/>
      <c r="AE271" s="346"/>
      <c r="AF271" s="346"/>
      <c r="AG271" s="346"/>
      <c r="AH271" s="346"/>
      <c r="AI271" s="346"/>
      <c r="AJ271" s="346"/>
      <c r="AK271" s="346"/>
      <c r="AL271" s="346"/>
      <c r="AM271" s="346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  <c r="BL271" s="352"/>
      <c r="BM271" s="352"/>
      <c r="BN271" s="352"/>
      <c r="BO271" s="352"/>
      <c r="BP271" s="340"/>
    </row>
    <row r="272" spans="1:68" ht="22.5" hidden="1" x14ac:dyDescent="0.25">
      <c r="A272" s="340"/>
      <c r="B272" s="340"/>
      <c r="C272" s="348"/>
      <c r="D272" s="348"/>
      <c r="E272" s="400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46"/>
      <c r="AE272" s="346"/>
      <c r="AF272" s="346"/>
      <c r="AG272" s="346"/>
      <c r="AH272" s="346"/>
      <c r="AI272" s="346"/>
      <c r="AJ272" s="346"/>
      <c r="AK272" s="346"/>
      <c r="AL272" s="346"/>
      <c r="AM272" s="346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  <c r="BL272" s="352"/>
      <c r="BM272" s="352"/>
      <c r="BN272" s="352"/>
      <c r="BO272" s="352"/>
      <c r="BP272" s="340"/>
    </row>
    <row r="273" spans="1:68" ht="22.5" hidden="1" x14ac:dyDescent="0.25">
      <c r="A273" s="340"/>
      <c r="B273" s="340"/>
      <c r="C273" s="348"/>
      <c r="D273" s="348"/>
      <c r="E273" s="400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46"/>
      <c r="AE273" s="346"/>
      <c r="AF273" s="346"/>
      <c r="AG273" s="346"/>
      <c r="AH273" s="346"/>
      <c r="AI273" s="346"/>
      <c r="AJ273" s="346"/>
      <c r="AK273" s="346"/>
      <c r="AL273" s="346"/>
      <c r="AM273" s="346"/>
      <c r="AN273" s="351"/>
      <c r="AO273" s="351"/>
      <c r="AP273" s="351"/>
      <c r="AQ273" s="351"/>
      <c r="AR273" s="351"/>
      <c r="AS273" s="351"/>
      <c r="AT273" s="351"/>
      <c r="AU273" s="351"/>
      <c r="AV273" s="351"/>
      <c r="AW273" s="351"/>
      <c r="AX273" s="351"/>
      <c r="AY273" s="351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  <c r="BL273" s="352"/>
      <c r="BM273" s="352"/>
      <c r="BN273" s="352"/>
      <c r="BO273" s="352"/>
      <c r="BP273" s="340"/>
    </row>
    <row r="274" spans="1:68" ht="22.5" hidden="1" x14ac:dyDescent="0.25">
      <c r="A274" s="340"/>
      <c r="B274" s="340"/>
      <c r="C274" s="348"/>
      <c r="D274" s="348"/>
      <c r="E274" s="400"/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  <c r="P274" s="349"/>
      <c r="Q274" s="349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46"/>
      <c r="AE274" s="346"/>
      <c r="AF274" s="346"/>
      <c r="AG274" s="346"/>
      <c r="AH274" s="346"/>
      <c r="AI274" s="346"/>
      <c r="AJ274" s="346"/>
      <c r="AK274" s="346"/>
      <c r="AL274" s="346"/>
      <c r="AM274" s="346"/>
      <c r="AN274" s="351"/>
      <c r="AO274" s="351"/>
      <c r="AP274" s="351"/>
      <c r="AQ274" s="351"/>
      <c r="AR274" s="351"/>
      <c r="AS274" s="351"/>
      <c r="AT274" s="351"/>
      <c r="AU274" s="351"/>
      <c r="AV274" s="351"/>
      <c r="AW274" s="351"/>
      <c r="AX274" s="351"/>
      <c r="AY274" s="351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  <c r="BL274" s="352"/>
      <c r="BM274" s="352"/>
      <c r="BN274" s="352"/>
      <c r="BO274" s="352"/>
      <c r="BP274" s="340"/>
    </row>
    <row r="275" spans="1:68" ht="22.5" hidden="1" x14ac:dyDescent="0.25">
      <c r="A275" s="340"/>
      <c r="B275" s="340"/>
      <c r="C275" s="348"/>
      <c r="D275" s="348"/>
      <c r="E275" s="400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46"/>
      <c r="AE275" s="346"/>
      <c r="AF275" s="346"/>
      <c r="AG275" s="346"/>
      <c r="AH275" s="346"/>
      <c r="AI275" s="346"/>
      <c r="AJ275" s="346"/>
      <c r="AK275" s="346"/>
      <c r="AL275" s="346"/>
      <c r="AM275" s="346"/>
      <c r="AN275" s="351"/>
      <c r="AO275" s="351"/>
      <c r="AP275" s="351"/>
      <c r="AQ275" s="351"/>
      <c r="AR275" s="351"/>
      <c r="AS275" s="351"/>
      <c r="AT275" s="351"/>
      <c r="AU275" s="351"/>
      <c r="AV275" s="351"/>
      <c r="AW275" s="351"/>
      <c r="AX275" s="351"/>
      <c r="AY275" s="351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  <c r="BL275" s="352"/>
      <c r="BM275" s="352"/>
      <c r="BN275" s="352"/>
      <c r="BO275" s="352"/>
      <c r="BP275" s="340"/>
    </row>
    <row r="276" spans="1:68" ht="22.5" hidden="1" x14ac:dyDescent="0.25">
      <c r="A276" s="340"/>
      <c r="B276" s="340"/>
      <c r="C276" s="348"/>
      <c r="D276" s="348"/>
      <c r="E276" s="400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46"/>
      <c r="AE276" s="346"/>
      <c r="AF276" s="346"/>
      <c r="AG276" s="346"/>
      <c r="AH276" s="346"/>
      <c r="AI276" s="346"/>
      <c r="AJ276" s="346"/>
      <c r="AK276" s="346"/>
      <c r="AL276" s="346"/>
      <c r="AM276" s="346"/>
      <c r="AN276" s="351"/>
      <c r="AO276" s="351"/>
      <c r="AP276" s="351"/>
      <c r="AQ276" s="351"/>
      <c r="AR276" s="351"/>
      <c r="AS276" s="351"/>
      <c r="AT276" s="351"/>
      <c r="AU276" s="351"/>
      <c r="AV276" s="351"/>
      <c r="AW276" s="351"/>
      <c r="AX276" s="351"/>
      <c r="AY276" s="351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2"/>
      <c r="BO276" s="352"/>
      <c r="BP276" s="340"/>
    </row>
    <row r="277" spans="1:68" ht="22.5" hidden="1" x14ac:dyDescent="0.25">
      <c r="A277" s="340"/>
      <c r="B277" s="340"/>
      <c r="C277" s="348"/>
      <c r="D277" s="348"/>
      <c r="E277" s="400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46"/>
      <c r="AE277" s="346"/>
      <c r="AF277" s="346"/>
      <c r="AG277" s="346"/>
      <c r="AH277" s="346"/>
      <c r="AI277" s="346"/>
      <c r="AJ277" s="346"/>
      <c r="AK277" s="346"/>
      <c r="AL277" s="346"/>
      <c r="AM277" s="346"/>
      <c r="AN277" s="351"/>
      <c r="AO277" s="351"/>
      <c r="AP277" s="351"/>
      <c r="AQ277" s="351"/>
      <c r="AR277" s="351"/>
      <c r="AS277" s="351"/>
      <c r="AT277" s="351"/>
      <c r="AU277" s="351"/>
      <c r="AV277" s="351"/>
      <c r="AW277" s="351"/>
      <c r="AX277" s="351"/>
      <c r="AY277" s="351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  <c r="BL277" s="352"/>
      <c r="BM277" s="352"/>
      <c r="BN277" s="352"/>
      <c r="BO277" s="352"/>
      <c r="BP277" s="340"/>
    </row>
    <row r="278" spans="1:68" ht="22.5" hidden="1" x14ac:dyDescent="0.25">
      <c r="A278" s="340"/>
      <c r="B278" s="340"/>
      <c r="C278" s="348"/>
      <c r="D278" s="348"/>
      <c r="E278" s="400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46"/>
      <c r="AE278" s="346"/>
      <c r="AF278" s="346"/>
      <c r="AG278" s="346"/>
      <c r="AH278" s="346"/>
      <c r="AI278" s="346"/>
      <c r="AJ278" s="346"/>
      <c r="AK278" s="346"/>
      <c r="AL278" s="346"/>
      <c r="AM278" s="346"/>
      <c r="AN278" s="351"/>
      <c r="AO278" s="351"/>
      <c r="AP278" s="351"/>
      <c r="AQ278" s="351"/>
      <c r="AR278" s="351"/>
      <c r="AS278" s="351"/>
      <c r="AT278" s="351"/>
      <c r="AU278" s="351"/>
      <c r="AV278" s="351"/>
      <c r="AW278" s="351"/>
      <c r="AX278" s="351"/>
      <c r="AY278" s="351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  <c r="BL278" s="352"/>
      <c r="BM278" s="352"/>
      <c r="BN278" s="352"/>
      <c r="BO278" s="352"/>
      <c r="BP278" s="340"/>
    </row>
    <row r="279" spans="1:68" ht="22.5" hidden="1" x14ac:dyDescent="0.25">
      <c r="A279" s="340"/>
      <c r="B279" s="340"/>
      <c r="C279" s="348"/>
      <c r="D279" s="348"/>
      <c r="E279" s="400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46"/>
      <c r="AE279" s="346"/>
      <c r="AF279" s="346"/>
      <c r="AG279" s="346"/>
      <c r="AH279" s="346"/>
      <c r="AI279" s="346"/>
      <c r="AJ279" s="346"/>
      <c r="AK279" s="346"/>
      <c r="AL279" s="346"/>
      <c r="AM279" s="346"/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1"/>
      <c r="AX279" s="351"/>
      <c r="AY279" s="351"/>
      <c r="AZ279" s="352"/>
      <c r="BA279" s="352"/>
      <c r="BB279" s="352"/>
      <c r="BC279" s="352"/>
      <c r="BD279" s="352"/>
      <c r="BE279" s="352"/>
      <c r="BF279" s="352"/>
      <c r="BG279" s="352"/>
      <c r="BH279" s="352"/>
      <c r="BI279" s="352"/>
      <c r="BJ279" s="352"/>
      <c r="BK279" s="352"/>
      <c r="BL279" s="352"/>
      <c r="BM279" s="352"/>
      <c r="BN279" s="352"/>
      <c r="BO279" s="352"/>
      <c r="BP279" s="340"/>
    </row>
    <row r="280" spans="1:68" ht="22.5" hidden="1" x14ac:dyDescent="0.25">
      <c r="A280" s="340"/>
      <c r="B280" s="340"/>
      <c r="C280" s="348"/>
      <c r="D280" s="348"/>
      <c r="E280" s="400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46"/>
      <c r="AE280" s="346"/>
      <c r="AF280" s="346"/>
      <c r="AG280" s="346"/>
      <c r="AH280" s="346"/>
      <c r="AI280" s="346"/>
      <c r="AJ280" s="346"/>
      <c r="AK280" s="346"/>
      <c r="AL280" s="346"/>
      <c r="AM280" s="346"/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1"/>
      <c r="AY280" s="351"/>
      <c r="AZ280" s="352"/>
      <c r="BA280" s="352"/>
      <c r="BB280" s="352"/>
      <c r="BC280" s="352"/>
      <c r="BD280" s="352"/>
      <c r="BE280" s="352"/>
      <c r="BF280" s="352"/>
      <c r="BG280" s="352"/>
      <c r="BH280" s="352"/>
      <c r="BI280" s="352"/>
      <c r="BJ280" s="352"/>
      <c r="BK280" s="352"/>
      <c r="BL280" s="352"/>
      <c r="BM280" s="352"/>
      <c r="BN280" s="352"/>
      <c r="BO280" s="352"/>
      <c r="BP280" s="340"/>
    </row>
    <row r="281" spans="1:68" ht="22.5" hidden="1" x14ac:dyDescent="0.25">
      <c r="A281" s="340"/>
      <c r="B281" s="340"/>
      <c r="C281" s="348"/>
      <c r="D281" s="348"/>
      <c r="E281" s="400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46"/>
      <c r="AE281" s="346"/>
      <c r="AF281" s="346"/>
      <c r="AG281" s="346"/>
      <c r="AH281" s="346"/>
      <c r="AI281" s="346"/>
      <c r="AJ281" s="346"/>
      <c r="AK281" s="346"/>
      <c r="AL281" s="346"/>
      <c r="AM281" s="346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  <c r="AX281" s="351"/>
      <c r="AY281" s="351"/>
      <c r="AZ281" s="352"/>
      <c r="BA281" s="352"/>
      <c r="BB281" s="352"/>
      <c r="BC281" s="352"/>
      <c r="BD281" s="352"/>
      <c r="BE281" s="352"/>
      <c r="BF281" s="352"/>
      <c r="BG281" s="352"/>
      <c r="BH281" s="352"/>
      <c r="BI281" s="352"/>
      <c r="BJ281" s="352"/>
      <c r="BK281" s="352"/>
      <c r="BL281" s="352"/>
      <c r="BM281" s="352"/>
      <c r="BN281" s="352"/>
      <c r="BO281" s="352"/>
      <c r="BP281" s="340"/>
    </row>
    <row r="282" spans="1:68" ht="22.5" hidden="1" x14ac:dyDescent="0.25">
      <c r="A282" s="340"/>
      <c r="B282" s="340"/>
      <c r="C282" s="348"/>
      <c r="D282" s="348"/>
      <c r="E282" s="400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46"/>
      <c r="AE282" s="346"/>
      <c r="AF282" s="346"/>
      <c r="AG282" s="346"/>
      <c r="AH282" s="346"/>
      <c r="AI282" s="346"/>
      <c r="AJ282" s="346"/>
      <c r="AK282" s="346"/>
      <c r="AL282" s="346"/>
      <c r="AM282" s="346"/>
      <c r="AN282" s="351"/>
      <c r="AO282" s="351"/>
      <c r="AP282" s="351"/>
      <c r="AQ282" s="351"/>
      <c r="AR282" s="351"/>
      <c r="AS282" s="351"/>
      <c r="AT282" s="351"/>
      <c r="AU282" s="351"/>
      <c r="AV282" s="351"/>
      <c r="AW282" s="351"/>
      <c r="AX282" s="351"/>
      <c r="AY282" s="351"/>
      <c r="AZ282" s="352"/>
      <c r="BA282" s="352"/>
      <c r="BB282" s="352"/>
      <c r="BC282" s="352"/>
      <c r="BD282" s="352"/>
      <c r="BE282" s="352"/>
      <c r="BF282" s="352"/>
      <c r="BG282" s="352"/>
      <c r="BH282" s="352"/>
      <c r="BI282" s="352"/>
      <c r="BJ282" s="352"/>
      <c r="BK282" s="352"/>
      <c r="BL282" s="352"/>
      <c r="BM282" s="352"/>
      <c r="BN282" s="352"/>
      <c r="BO282" s="352"/>
      <c r="BP282" s="340"/>
    </row>
    <row r="283" spans="1:68" ht="22.5" hidden="1" x14ac:dyDescent="0.25">
      <c r="A283" s="340"/>
      <c r="B283" s="340"/>
      <c r="C283" s="348"/>
      <c r="D283" s="348"/>
      <c r="E283" s="400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46"/>
      <c r="AE283" s="346"/>
      <c r="AF283" s="346"/>
      <c r="AG283" s="346"/>
      <c r="AH283" s="346"/>
      <c r="AI283" s="346"/>
      <c r="AJ283" s="346"/>
      <c r="AK283" s="346"/>
      <c r="AL283" s="346"/>
      <c r="AM283" s="346"/>
      <c r="AN283" s="351"/>
      <c r="AO283" s="351"/>
      <c r="AP283" s="351"/>
      <c r="AQ283" s="351"/>
      <c r="AR283" s="351"/>
      <c r="AS283" s="351"/>
      <c r="AT283" s="351"/>
      <c r="AU283" s="351"/>
      <c r="AV283" s="351"/>
      <c r="AW283" s="351"/>
      <c r="AX283" s="351"/>
      <c r="AY283" s="351"/>
      <c r="AZ283" s="352"/>
      <c r="BA283" s="352"/>
      <c r="BB283" s="352"/>
      <c r="BC283" s="352"/>
      <c r="BD283" s="352"/>
      <c r="BE283" s="352"/>
      <c r="BF283" s="352"/>
      <c r="BG283" s="352"/>
      <c r="BH283" s="352"/>
      <c r="BI283" s="352"/>
      <c r="BJ283" s="352"/>
      <c r="BK283" s="352"/>
      <c r="BL283" s="352"/>
      <c r="BM283" s="352"/>
      <c r="BN283" s="352"/>
      <c r="BO283" s="352"/>
      <c r="BP283" s="340"/>
    </row>
    <row r="284" spans="1:68" ht="22.5" hidden="1" x14ac:dyDescent="0.25">
      <c r="A284" s="340"/>
      <c r="B284" s="340"/>
      <c r="C284" s="348"/>
      <c r="D284" s="348"/>
      <c r="E284" s="400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46"/>
      <c r="AE284" s="346"/>
      <c r="AF284" s="346"/>
      <c r="AG284" s="346"/>
      <c r="AH284" s="346"/>
      <c r="AI284" s="346"/>
      <c r="AJ284" s="346"/>
      <c r="AK284" s="346"/>
      <c r="AL284" s="346"/>
      <c r="AM284" s="346"/>
      <c r="AN284" s="351"/>
      <c r="AO284" s="351"/>
      <c r="AP284" s="351"/>
      <c r="AQ284" s="351"/>
      <c r="AR284" s="351"/>
      <c r="AS284" s="351"/>
      <c r="AT284" s="351"/>
      <c r="AU284" s="351"/>
      <c r="AV284" s="351"/>
      <c r="AW284" s="351"/>
      <c r="AX284" s="351"/>
      <c r="AY284" s="351"/>
      <c r="AZ284" s="352"/>
      <c r="BA284" s="352"/>
      <c r="BB284" s="352"/>
      <c r="BC284" s="352"/>
      <c r="BD284" s="352"/>
      <c r="BE284" s="352"/>
      <c r="BF284" s="352"/>
      <c r="BG284" s="352"/>
      <c r="BH284" s="352"/>
      <c r="BI284" s="352"/>
      <c r="BJ284" s="352"/>
      <c r="BK284" s="352"/>
      <c r="BL284" s="352"/>
      <c r="BM284" s="352"/>
      <c r="BN284" s="352"/>
      <c r="BO284" s="352"/>
      <c r="BP284" s="340"/>
    </row>
    <row r="285" spans="1:68" ht="22.5" hidden="1" x14ac:dyDescent="0.25">
      <c r="A285" s="340"/>
      <c r="B285" s="340"/>
      <c r="C285" s="348"/>
      <c r="D285" s="348"/>
      <c r="E285" s="400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46"/>
      <c r="AE285" s="346"/>
      <c r="AF285" s="346"/>
      <c r="AG285" s="346"/>
      <c r="AH285" s="346"/>
      <c r="AI285" s="346"/>
      <c r="AJ285" s="346"/>
      <c r="AK285" s="346"/>
      <c r="AL285" s="346"/>
      <c r="AM285" s="346"/>
      <c r="AN285" s="351"/>
      <c r="AO285" s="351"/>
      <c r="AP285" s="351"/>
      <c r="AQ285" s="351"/>
      <c r="AR285" s="351"/>
      <c r="AS285" s="351"/>
      <c r="AT285" s="351"/>
      <c r="AU285" s="351"/>
      <c r="AV285" s="351"/>
      <c r="AW285" s="351"/>
      <c r="AX285" s="351"/>
      <c r="AY285" s="351"/>
      <c r="AZ285" s="352"/>
      <c r="BA285" s="352"/>
      <c r="BB285" s="352"/>
      <c r="BC285" s="352"/>
      <c r="BD285" s="352"/>
      <c r="BE285" s="352"/>
      <c r="BF285" s="352"/>
      <c r="BG285" s="352"/>
      <c r="BH285" s="352"/>
      <c r="BI285" s="352"/>
      <c r="BJ285" s="352"/>
      <c r="BK285" s="352"/>
      <c r="BL285" s="352"/>
      <c r="BM285" s="352"/>
      <c r="BN285" s="352"/>
      <c r="BO285" s="352"/>
      <c r="BP285" s="340"/>
    </row>
    <row r="286" spans="1:68" ht="22.5" hidden="1" x14ac:dyDescent="0.25">
      <c r="A286" s="340"/>
      <c r="B286" s="340"/>
      <c r="C286" s="348"/>
      <c r="D286" s="348"/>
      <c r="E286" s="400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50"/>
      <c r="S286" s="350"/>
      <c r="T286" s="350"/>
      <c r="U286" s="350"/>
      <c r="V286" s="350"/>
      <c r="W286" s="350"/>
      <c r="X286" s="350"/>
      <c r="Y286" s="350"/>
      <c r="Z286" s="350"/>
      <c r="AA286" s="350"/>
      <c r="AB286" s="350"/>
      <c r="AC286" s="350"/>
      <c r="AD286" s="346"/>
      <c r="AE286" s="346"/>
      <c r="AF286" s="346"/>
      <c r="AG286" s="346"/>
      <c r="AH286" s="346"/>
      <c r="AI286" s="346"/>
      <c r="AJ286" s="346"/>
      <c r="AK286" s="346"/>
      <c r="AL286" s="346"/>
      <c r="AM286" s="346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2"/>
      <c r="BA286" s="352"/>
      <c r="BB286" s="352"/>
      <c r="BC286" s="352"/>
      <c r="BD286" s="352"/>
      <c r="BE286" s="352"/>
      <c r="BF286" s="352"/>
      <c r="BG286" s="352"/>
      <c r="BH286" s="352"/>
      <c r="BI286" s="352"/>
      <c r="BJ286" s="352"/>
      <c r="BK286" s="352"/>
      <c r="BL286" s="352"/>
      <c r="BM286" s="352"/>
      <c r="BN286" s="352"/>
      <c r="BO286" s="352"/>
      <c r="BP286" s="340"/>
    </row>
    <row r="287" spans="1:68" ht="22.5" hidden="1" x14ac:dyDescent="0.25">
      <c r="A287" s="340"/>
      <c r="B287" s="340"/>
      <c r="C287" s="348"/>
      <c r="D287" s="348"/>
      <c r="E287" s="400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46"/>
      <c r="AE287" s="346"/>
      <c r="AF287" s="346"/>
      <c r="AG287" s="346"/>
      <c r="AH287" s="346"/>
      <c r="AI287" s="346"/>
      <c r="AJ287" s="346"/>
      <c r="AK287" s="346"/>
      <c r="AL287" s="346"/>
      <c r="AM287" s="346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2"/>
      <c r="BA287" s="352"/>
      <c r="BB287" s="352"/>
      <c r="BC287" s="352"/>
      <c r="BD287" s="352"/>
      <c r="BE287" s="352"/>
      <c r="BF287" s="352"/>
      <c r="BG287" s="352"/>
      <c r="BH287" s="352"/>
      <c r="BI287" s="352"/>
      <c r="BJ287" s="352"/>
      <c r="BK287" s="352"/>
      <c r="BL287" s="352"/>
      <c r="BM287" s="352"/>
      <c r="BN287" s="352"/>
      <c r="BO287" s="352"/>
      <c r="BP287" s="340"/>
    </row>
    <row r="288" spans="1:68" ht="22.5" hidden="1" x14ac:dyDescent="0.25">
      <c r="A288" s="340"/>
      <c r="B288" s="340"/>
      <c r="C288" s="348"/>
      <c r="D288" s="348"/>
      <c r="E288" s="400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50"/>
      <c r="S288" s="350"/>
      <c r="T288" s="350"/>
      <c r="U288" s="350"/>
      <c r="V288" s="350"/>
      <c r="W288" s="350"/>
      <c r="X288" s="350"/>
      <c r="Y288" s="350"/>
      <c r="Z288" s="350"/>
      <c r="AA288" s="350"/>
      <c r="AB288" s="350"/>
      <c r="AC288" s="350"/>
      <c r="AD288" s="346"/>
      <c r="AE288" s="346"/>
      <c r="AF288" s="346"/>
      <c r="AG288" s="346"/>
      <c r="AH288" s="346"/>
      <c r="AI288" s="346"/>
      <c r="AJ288" s="346"/>
      <c r="AK288" s="346"/>
      <c r="AL288" s="346"/>
      <c r="AM288" s="346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2"/>
      <c r="BA288" s="352"/>
      <c r="BB288" s="352"/>
      <c r="BC288" s="352"/>
      <c r="BD288" s="352"/>
      <c r="BE288" s="352"/>
      <c r="BF288" s="352"/>
      <c r="BG288" s="352"/>
      <c r="BH288" s="352"/>
      <c r="BI288" s="352"/>
      <c r="BJ288" s="352"/>
      <c r="BK288" s="352"/>
      <c r="BL288" s="352"/>
      <c r="BM288" s="352"/>
      <c r="BN288" s="352"/>
      <c r="BO288" s="352"/>
      <c r="BP288" s="340"/>
    </row>
    <row r="289" spans="1:68" ht="22.5" hidden="1" x14ac:dyDescent="0.25">
      <c r="A289" s="340"/>
      <c r="B289" s="340"/>
      <c r="C289" s="348"/>
      <c r="D289" s="348"/>
      <c r="E289" s="400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50"/>
      <c r="S289" s="350"/>
      <c r="T289" s="350"/>
      <c r="U289" s="350"/>
      <c r="V289" s="350"/>
      <c r="W289" s="350"/>
      <c r="X289" s="350"/>
      <c r="Y289" s="350"/>
      <c r="Z289" s="350"/>
      <c r="AA289" s="350"/>
      <c r="AB289" s="350"/>
      <c r="AC289" s="350"/>
      <c r="AD289" s="346"/>
      <c r="AE289" s="346"/>
      <c r="AF289" s="346"/>
      <c r="AG289" s="346"/>
      <c r="AH289" s="346"/>
      <c r="AI289" s="346"/>
      <c r="AJ289" s="346"/>
      <c r="AK289" s="346"/>
      <c r="AL289" s="346"/>
      <c r="AM289" s="346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2"/>
      <c r="BA289" s="352"/>
      <c r="BB289" s="352"/>
      <c r="BC289" s="352"/>
      <c r="BD289" s="352"/>
      <c r="BE289" s="352"/>
      <c r="BF289" s="352"/>
      <c r="BG289" s="352"/>
      <c r="BH289" s="352"/>
      <c r="BI289" s="352"/>
      <c r="BJ289" s="352"/>
      <c r="BK289" s="352"/>
      <c r="BL289" s="352"/>
      <c r="BM289" s="352"/>
      <c r="BN289" s="352"/>
      <c r="BO289" s="352"/>
      <c r="BP289" s="340"/>
    </row>
    <row r="290" spans="1:68" ht="22.5" hidden="1" x14ac:dyDescent="0.25">
      <c r="A290" s="340"/>
      <c r="B290" s="340"/>
      <c r="C290" s="348"/>
      <c r="D290" s="348"/>
      <c r="E290" s="400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50"/>
      <c r="S290" s="350"/>
      <c r="T290" s="350"/>
      <c r="U290" s="350"/>
      <c r="V290" s="350"/>
      <c r="W290" s="350"/>
      <c r="X290" s="350"/>
      <c r="Y290" s="350"/>
      <c r="Z290" s="350"/>
      <c r="AA290" s="350"/>
      <c r="AB290" s="350"/>
      <c r="AC290" s="350"/>
      <c r="AD290" s="346"/>
      <c r="AE290" s="346"/>
      <c r="AF290" s="346"/>
      <c r="AG290" s="346"/>
      <c r="AH290" s="346"/>
      <c r="AI290" s="346"/>
      <c r="AJ290" s="346"/>
      <c r="AK290" s="346"/>
      <c r="AL290" s="346"/>
      <c r="AM290" s="346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2"/>
      <c r="BA290" s="352"/>
      <c r="BB290" s="352"/>
      <c r="BC290" s="352"/>
      <c r="BD290" s="352"/>
      <c r="BE290" s="352"/>
      <c r="BF290" s="352"/>
      <c r="BG290" s="352"/>
      <c r="BH290" s="352"/>
      <c r="BI290" s="352"/>
      <c r="BJ290" s="352"/>
      <c r="BK290" s="352"/>
      <c r="BL290" s="352"/>
      <c r="BM290" s="352"/>
      <c r="BN290" s="352"/>
      <c r="BO290" s="352"/>
      <c r="BP290" s="340"/>
    </row>
    <row r="291" spans="1:68" ht="22.5" hidden="1" x14ac:dyDescent="0.25">
      <c r="A291" s="340"/>
      <c r="B291" s="340"/>
      <c r="C291" s="348"/>
      <c r="D291" s="348"/>
      <c r="E291" s="400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50"/>
      <c r="S291" s="350"/>
      <c r="T291" s="350"/>
      <c r="U291" s="350"/>
      <c r="V291" s="350"/>
      <c r="W291" s="350"/>
      <c r="X291" s="350"/>
      <c r="Y291" s="350"/>
      <c r="Z291" s="350"/>
      <c r="AA291" s="350"/>
      <c r="AB291" s="350"/>
      <c r="AC291" s="350"/>
      <c r="AD291" s="346"/>
      <c r="AE291" s="346"/>
      <c r="AF291" s="346"/>
      <c r="AG291" s="346"/>
      <c r="AH291" s="346"/>
      <c r="AI291" s="346"/>
      <c r="AJ291" s="346"/>
      <c r="AK291" s="346"/>
      <c r="AL291" s="346"/>
      <c r="AM291" s="346"/>
      <c r="AN291" s="351"/>
      <c r="AO291" s="351"/>
      <c r="AP291" s="351"/>
      <c r="AQ291" s="351"/>
      <c r="AR291" s="351"/>
      <c r="AS291" s="351"/>
      <c r="AT291" s="351"/>
      <c r="AU291" s="351"/>
      <c r="AV291" s="351"/>
      <c r="AW291" s="351"/>
      <c r="AX291" s="351"/>
      <c r="AY291" s="351"/>
      <c r="AZ291" s="352"/>
      <c r="BA291" s="352"/>
      <c r="BB291" s="352"/>
      <c r="BC291" s="352"/>
      <c r="BD291" s="352"/>
      <c r="BE291" s="352"/>
      <c r="BF291" s="352"/>
      <c r="BG291" s="352"/>
      <c r="BH291" s="352"/>
      <c r="BI291" s="352"/>
      <c r="BJ291" s="352"/>
      <c r="BK291" s="352"/>
      <c r="BL291" s="352"/>
      <c r="BM291" s="352"/>
      <c r="BN291" s="352"/>
      <c r="BO291" s="352"/>
      <c r="BP291" s="340"/>
    </row>
    <row r="292" spans="1:68" ht="22.5" hidden="1" x14ac:dyDescent="0.25">
      <c r="A292" s="340"/>
      <c r="B292" s="340"/>
      <c r="C292" s="348"/>
      <c r="D292" s="348"/>
      <c r="E292" s="400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50"/>
      <c r="S292" s="350"/>
      <c r="T292" s="350"/>
      <c r="U292" s="350"/>
      <c r="V292" s="350"/>
      <c r="W292" s="350"/>
      <c r="X292" s="350"/>
      <c r="Y292" s="350"/>
      <c r="Z292" s="350"/>
      <c r="AA292" s="350"/>
      <c r="AB292" s="350"/>
      <c r="AC292" s="350"/>
      <c r="AD292" s="346"/>
      <c r="AE292" s="346"/>
      <c r="AF292" s="346"/>
      <c r="AG292" s="346"/>
      <c r="AH292" s="346"/>
      <c r="AI292" s="346"/>
      <c r="AJ292" s="346"/>
      <c r="AK292" s="346"/>
      <c r="AL292" s="346"/>
      <c r="AM292" s="346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1"/>
      <c r="AX292" s="351"/>
      <c r="AY292" s="351"/>
      <c r="AZ292" s="352"/>
      <c r="BA292" s="352"/>
      <c r="BB292" s="352"/>
      <c r="BC292" s="352"/>
      <c r="BD292" s="352"/>
      <c r="BE292" s="352"/>
      <c r="BF292" s="352"/>
      <c r="BG292" s="352"/>
      <c r="BH292" s="352"/>
      <c r="BI292" s="352"/>
      <c r="BJ292" s="352"/>
      <c r="BK292" s="352"/>
      <c r="BL292" s="352"/>
      <c r="BM292" s="352"/>
      <c r="BN292" s="352"/>
      <c r="BO292" s="352"/>
      <c r="BP292" s="340"/>
    </row>
    <row r="293" spans="1:68" ht="22.5" hidden="1" x14ac:dyDescent="0.25">
      <c r="A293" s="340"/>
      <c r="B293" s="340"/>
      <c r="C293" s="348"/>
      <c r="D293" s="348"/>
      <c r="E293" s="400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50"/>
      <c r="S293" s="350"/>
      <c r="T293" s="350"/>
      <c r="U293" s="350"/>
      <c r="V293" s="350"/>
      <c r="W293" s="350"/>
      <c r="X293" s="350"/>
      <c r="Y293" s="350"/>
      <c r="Z293" s="350"/>
      <c r="AA293" s="350"/>
      <c r="AB293" s="350"/>
      <c r="AC293" s="350"/>
      <c r="AD293" s="346"/>
      <c r="AE293" s="346"/>
      <c r="AF293" s="346"/>
      <c r="AG293" s="346"/>
      <c r="AH293" s="346"/>
      <c r="AI293" s="346"/>
      <c r="AJ293" s="346"/>
      <c r="AK293" s="346"/>
      <c r="AL293" s="346"/>
      <c r="AM293" s="346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1"/>
      <c r="AY293" s="351"/>
      <c r="AZ293" s="352"/>
      <c r="BA293" s="352"/>
      <c r="BB293" s="352"/>
      <c r="BC293" s="352"/>
      <c r="BD293" s="352"/>
      <c r="BE293" s="352"/>
      <c r="BF293" s="352"/>
      <c r="BG293" s="352"/>
      <c r="BH293" s="352"/>
      <c r="BI293" s="352"/>
      <c r="BJ293" s="352"/>
      <c r="BK293" s="352"/>
      <c r="BL293" s="352"/>
      <c r="BM293" s="352"/>
      <c r="BN293" s="352"/>
      <c r="BO293" s="352"/>
      <c r="BP293" s="340"/>
    </row>
    <row r="294" spans="1:68" ht="22.5" hidden="1" x14ac:dyDescent="0.25">
      <c r="A294" s="340"/>
      <c r="B294" s="340"/>
      <c r="C294" s="348"/>
      <c r="D294" s="348"/>
      <c r="E294" s="400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46"/>
      <c r="AE294" s="346"/>
      <c r="AF294" s="346"/>
      <c r="AG294" s="346"/>
      <c r="AH294" s="346"/>
      <c r="AI294" s="346"/>
      <c r="AJ294" s="346"/>
      <c r="AK294" s="346"/>
      <c r="AL294" s="346"/>
      <c r="AM294" s="346"/>
      <c r="AN294" s="351"/>
      <c r="AO294" s="351"/>
      <c r="AP294" s="351"/>
      <c r="AQ294" s="351"/>
      <c r="AR294" s="351"/>
      <c r="AS294" s="351"/>
      <c r="AT294" s="351"/>
      <c r="AU294" s="351"/>
      <c r="AV294" s="351"/>
      <c r="AW294" s="351"/>
      <c r="AX294" s="351"/>
      <c r="AY294" s="351"/>
      <c r="AZ294" s="352"/>
      <c r="BA294" s="352"/>
      <c r="BB294" s="352"/>
      <c r="BC294" s="352"/>
      <c r="BD294" s="352"/>
      <c r="BE294" s="352"/>
      <c r="BF294" s="352"/>
      <c r="BG294" s="352"/>
      <c r="BH294" s="352"/>
      <c r="BI294" s="352"/>
      <c r="BJ294" s="352"/>
      <c r="BK294" s="352"/>
      <c r="BL294" s="352"/>
      <c r="BM294" s="352"/>
      <c r="BN294" s="352"/>
      <c r="BO294" s="352"/>
      <c r="BP294" s="340"/>
    </row>
    <row r="295" spans="1:68" ht="22.5" hidden="1" x14ac:dyDescent="0.25">
      <c r="A295" s="340"/>
      <c r="B295" s="340"/>
      <c r="C295" s="348"/>
      <c r="D295" s="348"/>
      <c r="E295" s="400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50"/>
      <c r="S295" s="350"/>
      <c r="T295" s="350"/>
      <c r="U295" s="350"/>
      <c r="V295" s="350"/>
      <c r="W295" s="350"/>
      <c r="X295" s="350"/>
      <c r="Y295" s="350"/>
      <c r="Z295" s="350"/>
      <c r="AA295" s="350"/>
      <c r="AB295" s="350"/>
      <c r="AC295" s="350"/>
      <c r="AD295" s="346"/>
      <c r="AE295" s="346"/>
      <c r="AF295" s="346"/>
      <c r="AG295" s="346"/>
      <c r="AH295" s="346"/>
      <c r="AI295" s="346"/>
      <c r="AJ295" s="346"/>
      <c r="AK295" s="346"/>
      <c r="AL295" s="346"/>
      <c r="AM295" s="346"/>
      <c r="AN295" s="351"/>
      <c r="AO295" s="351"/>
      <c r="AP295" s="351"/>
      <c r="AQ295" s="351"/>
      <c r="AR295" s="351"/>
      <c r="AS295" s="351"/>
      <c r="AT295" s="351"/>
      <c r="AU295" s="351"/>
      <c r="AV295" s="351"/>
      <c r="AW295" s="351"/>
      <c r="AX295" s="351"/>
      <c r="AY295" s="351"/>
      <c r="AZ295" s="352"/>
      <c r="BA295" s="352"/>
      <c r="BB295" s="352"/>
      <c r="BC295" s="352"/>
      <c r="BD295" s="352"/>
      <c r="BE295" s="352"/>
      <c r="BF295" s="352"/>
      <c r="BG295" s="352"/>
      <c r="BH295" s="352"/>
      <c r="BI295" s="352"/>
      <c r="BJ295" s="352"/>
      <c r="BK295" s="352"/>
      <c r="BL295" s="352"/>
      <c r="BM295" s="352"/>
      <c r="BN295" s="352"/>
      <c r="BO295" s="352"/>
      <c r="BP295" s="340"/>
    </row>
    <row r="296" spans="1:68" ht="22.5" hidden="1" x14ac:dyDescent="0.25">
      <c r="A296" s="340"/>
      <c r="B296" s="340"/>
      <c r="C296" s="348"/>
      <c r="D296" s="348"/>
      <c r="E296" s="400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50"/>
      <c r="S296" s="350"/>
      <c r="T296" s="350"/>
      <c r="U296" s="350"/>
      <c r="V296" s="350"/>
      <c r="W296" s="350"/>
      <c r="X296" s="350"/>
      <c r="Y296" s="350"/>
      <c r="Z296" s="350"/>
      <c r="AA296" s="350"/>
      <c r="AB296" s="350"/>
      <c r="AC296" s="350"/>
      <c r="AD296" s="346"/>
      <c r="AE296" s="346"/>
      <c r="AF296" s="346"/>
      <c r="AG296" s="346"/>
      <c r="AH296" s="346"/>
      <c r="AI296" s="346"/>
      <c r="AJ296" s="346"/>
      <c r="AK296" s="346"/>
      <c r="AL296" s="346"/>
      <c r="AM296" s="346"/>
      <c r="AN296" s="351"/>
      <c r="AO296" s="351"/>
      <c r="AP296" s="351"/>
      <c r="AQ296" s="351"/>
      <c r="AR296" s="351"/>
      <c r="AS296" s="351"/>
      <c r="AT296" s="351"/>
      <c r="AU296" s="351"/>
      <c r="AV296" s="351"/>
      <c r="AW296" s="351"/>
      <c r="AX296" s="351"/>
      <c r="AY296" s="351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  <c r="BL296" s="352"/>
      <c r="BM296" s="352"/>
      <c r="BN296" s="352"/>
      <c r="BO296" s="352"/>
      <c r="BP296" s="340"/>
    </row>
    <row r="297" spans="1:68" ht="22.5" hidden="1" x14ac:dyDescent="0.25">
      <c r="A297" s="340"/>
      <c r="B297" s="340"/>
      <c r="C297" s="348"/>
      <c r="D297" s="348"/>
      <c r="E297" s="400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50"/>
      <c r="S297" s="350"/>
      <c r="T297" s="350"/>
      <c r="U297" s="350"/>
      <c r="V297" s="350"/>
      <c r="W297" s="350"/>
      <c r="X297" s="350"/>
      <c r="Y297" s="350"/>
      <c r="Z297" s="350"/>
      <c r="AA297" s="350"/>
      <c r="AB297" s="350"/>
      <c r="AC297" s="350"/>
      <c r="AD297" s="346"/>
      <c r="AE297" s="346"/>
      <c r="AF297" s="346"/>
      <c r="AG297" s="346"/>
      <c r="AH297" s="346"/>
      <c r="AI297" s="346"/>
      <c r="AJ297" s="346"/>
      <c r="AK297" s="346"/>
      <c r="AL297" s="346"/>
      <c r="AM297" s="346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  <c r="BL297" s="352"/>
      <c r="BM297" s="352"/>
      <c r="BN297" s="352"/>
      <c r="BO297" s="352"/>
      <c r="BP297" s="340"/>
    </row>
    <row r="298" spans="1:68" ht="22.5" hidden="1" x14ac:dyDescent="0.25">
      <c r="A298" s="340"/>
      <c r="B298" s="340"/>
      <c r="C298" s="348"/>
      <c r="D298" s="348"/>
      <c r="E298" s="400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46"/>
      <c r="AE298" s="346"/>
      <c r="AF298" s="346"/>
      <c r="AG298" s="346"/>
      <c r="AH298" s="346"/>
      <c r="AI298" s="346"/>
      <c r="AJ298" s="346"/>
      <c r="AK298" s="346"/>
      <c r="AL298" s="346"/>
      <c r="AM298" s="346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2"/>
      <c r="BA298" s="352"/>
      <c r="BB298" s="352"/>
      <c r="BC298" s="352"/>
      <c r="BD298" s="352"/>
      <c r="BE298" s="352"/>
      <c r="BF298" s="352"/>
      <c r="BG298" s="352"/>
      <c r="BH298" s="352"/>
      <c r="BI298" s="352"/>
      <c r="BJ298" s="352"/>
      <c r="BK298" s="352"/>
      <c r="BL298" s="352"/>
      <c r="BM298" s="352"/>
      <c r="BN298" s="352"/>
      <c r="BO298" s="352"/>
      <c r="BP298" s="340"/>
    </row>
    <row r="299" spans="1:68" ht="22.5" hidden="1" x14ac:dyDescent="0.25">
      <c r="A299" s="340"/>
      <c r="B299" s="340"/>
      <c r="C299" s="348"/>
      <c r="D299" s="348"/>
      <c r="E299" s="400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50"/>
      <c r="S299" s="350"/>
      <c r="T299" s="350"/>
      <c r="U299" s="350"/>
      <c r="V299" s="350"/>
      <c r="W299" s="350"/>
      <c r="X299" s="350"/>
      <c r="Y299" s="350"/>
      <c r="Z299" s="350"/>
      <c r="AA299" s="350"/>
      <c r="AB299" s="350"/>
      <c r="AC299" s="350"/>
      <c r="AD299" s="346"/>
      <c r="AE299" s="346"/>
      <c r="AF299" s="346"/>
      <c r="AG299" s="346"/>
      <c r="AH299" s="346"/>
      <c r="AI299" s="346"/>
      <c r="AJ299" s="346"/>
      <c r="AK299" s="346"/>
      <c r="AL299" s="346"/>
      <c r="AM299" s="346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2"/>
      <c r="BA299" s="352"/>
      <c r="BB299" s="352"/>
      <c r="BC299" s="352"/>
      <c r="BD299" s="352"/>
      <c r="BE299" s="352"/>
      <c r="BF299" s="352"/>
      <c r="BG299" s="352"/>
      <c r="BH299" s="352"/>
      <c r="BI299" s="352"/>
      <c r="BJ299" s="352"/>
      <c r="BK299" s="352"/>
      <c r="BL299" s="352"/>
      <c r="BM299" s="352"/>
      <c r="BN299" s="352"/>
      <c r="BO299" s="352"/>
      <c r="BP299" s="340"/>
    </row>
    <row r="300" spans="1:68" ht="22.5" hidden="1" x14ac:dyDescent="0.25">
      <c r="A300" s="340"/>
      <c r="B300" s="340"/>
      <c r="C300" s="348"/>
      <c r="D300" s="348"/>
      <c r="E300" s="400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50"/>
      <c r="S300" s="350"/>
      <c r="T300" s="350"/>
      <c r="U300" s="350"/>
      <c r="V300" s="350"/>
      <c r="W300" s="350"/>
      <c r="X300" s="350"/>
      <c r="Y300" s="350"/>
      <c r="Z300" s="350"/>
      <c r="AA300" s="350"/>
      <c r="AB300" s="350"/>
      <c r="AC300" s="350"/>
      <c r="AD300" s="346"/>
      <c r="AE300" s="346"/>
      <c r="AF300" s="346"/>
      <c r="AG300" s="346"/>
      <c r="AH300" s="346"/>
      <c r="AI300" s="346"/>
      <c r="AJ300" s="346"/>
      <c r="AK300" s="346"/>
      <c r="AL300" s="346"/>
      <c r="AM300" s="346"/>
      <c r="AN300" s="351"/>
      <c r="AO300" s="351"/>
      <c r="AP300" s="351"/>
      <c r="AQ300" s="351"/>
      <c r="AR300" s="351"/>
      <c r="AS300" s="351"/>
      <c r="AT300" s="351"/>
      <c r="AU300" s="351"/>
      <c r="AV300" s="351"/>
      <c r="AW300" s="351"/>
      <c r="AX300" s="351"/>
      <c r="AY300" s="351"/>
      <c r="AZ300" s="352"/>
      <c r="BA300" s="352"/>
      <c r="BB300" s="352"/>
      <c r="BC300" s="352"/>
      <c r="BD300" s="352"/>
      <c r="BE300" s="352"/>
      <c r="BF300" s="352"/>
      <c r="BG300" s="352"/>
      <c r="BH300" s="352"/>
      <c r="BI300" s="352"/>
      <c r="BJ300" s="352"/>
      <c r="BK300" s="352"/>
      <c r="BL300" s="352"/>
      <c r="BM300" s="352"/>
      <c r="BN300" s="352"/>
      <c r="BO300" s="352"/>
      <c r="BP300" s="340"/>
    </row>
    <row r="301" spans="1:68" ht="22.5" hidden="1" x14ac:dyDescent="0.25">
      <c r="A301" s="340"/>
      <c r="B301" s="340"/>
      <c r="C301" s="348"/>
      <c r="D301" s="348"/>
      <c r="E301" s="400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50"/>
      <c r="S301" s="350"/>
      <c r="T301" s="350"/>
      <c r="U301" s="350"/>
      <c r="V301" s="350"/>
      <c r="W301" s="350"/>
      <c r="X301" s="350"/>
      <c r="Y301" s="350"/>
      <c r="Z301" s="350"/>
      <c r="AA301" s="350"/>
      <c r="AB301" s="350"/>
      <c r="AC301" s="350"/>
      <c r="AD301" s="346"/>
      <c r="AE301" s="346"/>
      <c r="AF301" s="346"/>
      <c r="AG301" s="346"/>
      <c r="AH301" s="346"/>
      <c r="AI301" s="346"/>
      <c r="AJ301" s="346"/>
      <c r="AK301" s="346"/>
      <c r="AL301" s="346"/>
      <c r="AM301" s="346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2"/>
      <c r="BA301" s="352"/>
      <c r="BB301" s="352"/>
      <c r="BC301" s="352"/>
      <c r="BD301" s="352"/>
      <c r="BE301" s="352"/>
      <c r="BF301" s="352"/>
      <c r="BG301" s="352"/>
      <c r="BH301" s="352"/>
      <c r="BI301" s="352"/>
      <c r="BJ301" s="352"/>
      <c r="BK301" s="352"/>
      <c r="BL301" s="352"/>
      <c r="BM301" s="352"/>
      <c r="BN301" s="352"/>
      <c r="BO301" s="352"/>
      <c r="BP301" s="340"/>
    </row>
    <row r="302" spans="1:68" ht="22.5" hidden="1" x14ac:dyDescent="0.25">
      <c r="A302" s="340"/>
      <c r="B302" s="340"/>
      <c r="C302" s="348"/>
      <c r="D302" s="348"/>
      <c r="E302" s="400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46"/>
      <c r="AE302" s="346"/>
      <c r="AF302" s="346"/>
      <c r="AG302" s="346"/>
      <c r="AH302" s="346"/>
      <c r="AI302" s="346"/>
      <c r="AJ302" s="346"/>
      <c r="AK302" s="346"/>
      <c r="AL302" s="346"/>
      <c r="AM302" s="346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2"/>
      <c r="BA302" s="352"/>
      <c r="BB302" s="352"/>
      <c r="BC302" s="352"/>
      <c r="BD302" s="352"/>
      <c r="BE302" s="352"/>
      <c r="BF302" s="352"/>
      <c r="BG302" s="352"/>
      <c r="BH302" s="352"/>
      <c r="BI302" s="352"/>
      <c r="BJ302" s="352"/>
      <c r="BK302" s="352"/>
      <c r="BL302" s="352"/>
      <c r="BM302" s="352"/>
      <c r="BN302" s="352"/>
      <c r="BO302" s="352"/>
      <c r="BP302" s="340"/>
    </row>
    <row r="303" spans="1:68" ht="22.5" hidden="1" x14ac:dyDescent="0.25">
      <c r="A303" s="340"/>
      <c r="B303" s="340"/>
      <c r="C303" s="348"/>
      <c r="D303" s="348"/>
      <c r="E303" s="400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50"/>
      <c r="S303" s="350"/>
      <c r="T303" s="350"/>
      <c r="U303" s="350"/>
      <c r="V303" s="350"/>
      <c r="W303" s="350"/>
      <c r="X303" s="350"/>
      <c r="Y303" s="350"/>
      <c r="Z303" s="350"/>
      <c r="AA303" s="350"/>
      <c r="AB303" s="350"/>
      <c r="AC303" s="350"/>
      <c r="AD303" s="346"/>
      <c r="AE303" s="346"/>
      <c r="AF303" s="346"/>
      <c r="AG303" s="346"/>
      <c r="AH303" s="346"/>
      <c r="AI303" s="346"/>
      <c r="AJ303" s="346"/>
      <c r="AK303" s="346"/>
      <c r="AL303" s="346"/>
      <c r="AM303" s="346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40"/>
    </row>
    <row r="304" spans="1:68" ht="22.5" hidden="1" x14ac:dyDescent="0.25">
      <c r="A304" s="340"/>
      <c r="B304" s="340"/>
      <c r="C304" s="348"/>
      <c r="D304" s="348"/>
      <c r="E304" s="400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50"/>
      <c r="S304" s="350"/>
      <c r="T304" s="350"/>
      <c r="U304" s="350"/>
      <c r="V304" s="350"/>
      <c r="W304" s="350"/>
      <c r="X304" s="350"/>
      <c r="Y304" s="350"/>
      <c r="Z304" s="350"/>
      <c r="AA304" s="350"/>
      <c r="AB304" s="350"/>
      <c r="AC304" s="350"/>
      <c r="AD304" s="346"/>
      <c r="AE304" s="346"/>
      <c r="AF304" s="346"/>
      <c r="AG304" s="346"/>
      <c r="AH304" s="346"/>
      <c r="AI304" s="346"/>
      <c r="AJ304" s="346"/>
      <c r="AK304" s="346"/>
      <c r="AL304" s="346"/>
      <c r="AM304" s="346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1"/>
      <c r="AX304" s="351"/>
      <c r="AY304" s="351"/>
      <c r="AZ304" s="352"/>
      <c r="BA304" s="352"/>
      <c r="BB304" s="352"/>
      <c r="BC304" s="352"/>
      <c r="BD304" s="352"/>
      <c r="BE304" s="352"/>
      <c r="BF304" s="352"/>
      <c r="BG304" s="352"/>
      <c r="BH304" s="352"/>
      <c r="BI304" s="352"/>
      <c r="BJ304" s="352"/>
      <c r="BK304" s="352"/>
      <c r="BL304" s="352"/>
      <c r="BM304" s="352"/>
      <c r="BN304" s="352"/>
      <c r="BO304" s="352"/>
      <c r="BP304" s="340"/>
    </row>
    <row r="305" spans="1:68" ht="22.5" hidden="1" x14ac:dyDescent="0.25">
      <c r="A305" s="340"/>
      <c r="B305" s="340"/>
      <c r="C305" s="348"/>
      <c r="D305" s="348"/>
      <c r="E305" s="400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50"/>
      <c r="S305" s="350"/>
      <c r="T305" s="350"/>
      <c r="U305" s="350"/>
      <c r="V305" s="350"/>
      <c r="W305" s="350"/>
      <c r="X305" s="350"/>
      <c r="Y305" s="350"/>
      <c r="Z305" s="350"/>
      <c r="AA305" s="350"/>
      <c r="AB305" s="350"/>
      <c r="AC305" s="350"/>
      <c r="AD305" s="346"/>
      <c r="AE305" s="346"/>
      <c r="AF305" s="346"/>
      <c r="AG305" s="346"/>
      <c r="AH305" s="346"/>
      <c r="AI305" s="346"/>
      <c r="AJ305" s="346"/>
      <c r="AK305" s="346"/>
      <c r="AL305" s="346"/>
      <c r="AM305" s="346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  <c r="BL305" s="352"/>
      <c r="BM305" s="352"/>
      <c r="BN305" s="352"/>
      <c r="BO305" s="352"/>
      <c r="BP305" s="340"/>
    </row>
    <row r="306" spans="1:68" ht="22.5" hidden="1" x14ac:dyDescent="0.25">
      <c r="A306" s="340"/>
      <c r="B306" s="340"/>
      <c r="C306" s="348"/>
      <c r="D306" s="348"/>
      <c r="E306" s="400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46"/>
      <c r="AE306" s="346"/>
      <c r="AF306" s="346"/>
      <c r="AG306" s="346"/>
      <c r="AH306" s="346"/>
      <c r="AI306" s="346"/>
      <c r="AJ306" s="346"/>
      <c r="AK306" s="346"/>
      <c r="AL306" s="346"/>
      <c r="AM306" s="346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2"/>
      <c r="BA306" s="352"/>
      <c r="BB306" s="352"/>
      <c r="BC306" s="352"/>
      <c r="BD306" s="352"/>
      <c r="BE306" s="352"/>
      <c r="BF306" s="352"/>
      <c r="BG306" s="352"/>
      <c r="BH306" s="352"/>
      <c r="BI306" s="352"/>
      <c r="BJ306" s="352"/>
      <c r="BK306" s="352"/>
      <c r="BL306" s="352"/>
      <c r="BM306" s="352"/>
      <c r="BN306" s="352"/>
      <c r="BO306" s="352"/>
      <c r="BP306" s="340"/>
    </row>
    <row r="307" spans="1:68" ht="22.5" hidden="1" x14ac:dyDescent="0.25">
      <c r="A307" s="340"/>
      <c r="B307" s="340"/>
      <c r="C307" s="348"/>
      <c r="D307" s="348"/>
      <c r="E307" s="400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50"/>
      <c r="S307" s="350"/>
      <c r="T307" s="350"/>
      <c r="U307" s="350"/>
      <c r="V307" s="350"/>
      <c r="W307" s="350"/>
      <c r="X307" s="350"/>
      <c r="Y307" s="350"/>
      <c r="Z307" s="350"/>
      <c r="AA307" s="350"/>
      <c r="AB307" s="350"/>
      <c r="AC307" s="350"/>
      <c r="AD307" s="346"/>
      <c r="AE307" s="346"/>
      <c r="AF307" s="346"/>
      <c r="AG307" s="346"/>
      <c r="AH307" s="346"/>
      <c r="AI307" s="346"/>
      <c r="AJ307" s="346"/>
      <c r="AK307" s="346"/>
      <c r="AL307" s="346"/>
      <c r="AM307" s="346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40"/>
    </row>
    <row r="308" spans="1:68" ht="22.5" hidden="1" x14ac:dyDescent="0.25">
      <c r="A308" s="340"/>
      <c r="B308" s="340"/>
      <c r="C308" s="348"/>
      <c r="D308" s="348"/>
      <c r="E308" s="400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0"/>
      <c r="AB308" s="350"/>
      <c r="AC308" s="350"/>
      <c r="AD308" s="346"/>
      <c r="AE308" s="346"/>
      <c r="AF308" s="346"/>
      <c r="AG308" s="346"/>
      <c r="AH308" s="346"/>
      <c r="AI308" s="346"/>
      <c r="AJ308" s="346"/>
      <c r="AK308" s="346"/>
      <c r="AL308" s="346"/>
      <c r="AM308" s="346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2"/>
      <c r="BN308" s="352"/>
      <c r="BO308" s="352"/>
      <c r="BP308" s="340"/>
    </row>
    <row r="309" spans="1:68" ht="22.5" hidden="1" x14ac:dyDescent="0.25">
      <c r="A309" s="340"/>
      <c r="B309" s="340"/>
      <c r="C309" s="348"/>
      <c r="D309" s="348"/>
      <c r="E309" s="400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50"/>
      <c r="S309" s="350"/>
      <c r="T309" s="350"/>
      <c r="U309" s="350"/>
      <c r="V309" s="350"/>
      <c r="W309" s="350"/>
      <c r="X309" s="350"/>
      <c r="Y309" s="350"/>
      <c r="Z309" s="350"/>
      <c r="AA309" s="350"/>
      <c r="AB309" s="350"/>
      <c r="AC309" s="350"/>
      <c r="AD309" s="346"/>
      <c r="AE309" s="346"/>
      <c r="AF309" s="346"/>
      <c r="AG309" s="346"/>
      <c r="AH309" s="346"/>
      <c r="AI309" s="346"/>
      <c r="AJ309" s="346"/>
      <c r="AK309" s="346"/>
      <c r="AL309" s="346"/>
      <c r="AM309" s="346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2"/>
      <c r="BN309" s="352"/>
      <c r="BO309" s="352"/>
      <c r="BP309" s="340"/>
    </row>
    <row r="310" spans="1:68" ht="22.5" hidden="1" x14ac:dyDescent="0.25">
      <c r="A310" s="340"/>
      <c r="B310" s="340"/>
      <c r="C310" s="348"/>
      <c r="D310" s="348"/>
      <c r="E310" s="400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46"/>
      <c r="AE310" s="346"/>
      <c r="AF310" s="346"/>
      <c r="AG310" s="346"/>
      <c r="AH310" s="346"/>
      <c r="AI310" s="346"/>
      <c r="AJ310" s="346"/>
      <c r="AK310" s="346"/>
      <c r="AL310" s="346"/>
      <c r="AM310" s="346"/>
      <c r="AN310" s="351"/>
      <c r="AO310" s="351"/>
      <c r="AP310" s="351"/>
      <c r="AQ310" s="351"/>
      <c r="AR310" s="351"/>
      <c r="AS310" s="351"/>
      <c r="AT310" s="351"/>
      <c r="AU310" s="351"/>
      <c r="AV310" s="351"/>
      <c r="AW310" s="351"/>
      <c r="AX310" s="351"/>
      <c r="AY310" s="351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  <c r="BL310" s="352"/>
      <c r="BM310" s="352"/>
      <c r="BN310" s="352"/>
      <c r="BO310" s="352"/>
      <c r="BP310" s="340"/>
    </row>
    <row r="311" spans="1:68" ht="22.5" hidden="1" x14ac:dyDescent="0.25">
      <c r="A311" s="340"/>
      <c r="B311" s="340"/>
      <c r="C311" s="348"/>
      <c r="D311" s="348"/>
      <c r="E311" s="400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50"/>
      <c r="S311" s="350"/>
      <c r="T311" s="350"/>
      <c r="U311" s="350"/>
      <c r="V311" s="350"/>
      <c r="W311" s="350"/>
      <c r="X311" s="350"/>
      <c r="Y311" s="350"/>
      <c r="Z311" s="350"/>
      <c r="AA311" s="350"/>
      <c r="AB311" s="350"/>
      <c r="AC311" s="350"/>
      <c r="AD311" s="346"/>
      <c r="AE311" s="346"/>
      <c r="AF311" s="346"/>
      <c r="AG311" s="346"/>
      <c r="AH311" s="346"/>
      <c r="AI311" s="346"/>
      <c r="AJ311" s="346"/>
      <c r="AK311" s="346"/>
      <c r="AL311" s="346"/>
      <c r="AM311" s="346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2"/>
      <c r="BA311" s="352"/>
      <c r="BB311" s="352"/>
      <c r="BC311" s="352"/>
      <c r="BD311" s="352"/>
      <c r="BE311" s="352"/>
      <c r="BF311" s="352"/>
      <c r="BG311" s="352"/>
      <c r="BH311" s="352"/>
      <c r="BI311" s="352"/>
      <c r="BJ311" s="352"/>
      <c r="BK311" s="352"/>
      <c r="BL311" s="352"/>
      <c r="BM311" s="352"/>
      <c r="BN311" s="352"/>
      <c r="BO311" s="352"/>
      <c r="BP311" s="340"/>
    </row>
    <row r="312" spans="1:68" ht="22.5" hidden="1" x14ac:dyDescent="0.25">
      <c r="A312" s="340"/>
      <c r="B312" s="340"/>
      <c r="C312" s="348"/>
      <c r="D312" s="348"/>
      <c r="E312" s="400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50"/>
      <c r="S312" s="350"/>
      <c r="T312" s="350"/>
      <c r="U312" s="350"/>
      <c r="V312" s="350"/>
      <c r="W312" s="350"/>
      <c r="X312" s="350"/>
      <c r="Y312" s="350"/>
      <c r="Z312" s="350"/>
      <c r="AA312" s="350"/>
      <c r="AB312" s="350"/>
      <c r="AC312" s="350"/>
      <c r="AD312" s="346"/>
      <c r="AE312" s="346"/>
      <c r="AF312" s="346"/>
      <c r="AG312" s="346"/>
      <c r="AH312" s="346"/>
      <c r="AI312" s="346"/>
      <c r="AJ312" s="346"/>
      <c r="AK312" s="346"/>
      <c r="AL312" s="346"/>
      <c r="AM312" s="346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1"/>
      <c r="AY312" s="351"/>
      <c r="AZ312" s="352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  <c r="BL312" s="352"/>
      <c r="BM312" s="352"/>
      <c r="BN312" s="352"/>
      <c r="BO312" s="352"/>
      <c r="BP312" s="340"/>
    </row>
    <row r="313" spans="1:68" ht="22.5" hidden="1" x14ac:dyDescent="0.25">
      <c r="A313" s="340"/>
      <c r="B313" s="340"/>
      <c r="C313" s="348"/>
      <c r="D313" s="348"/>
      <c r="E313" s="400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50"/>
      <c r="S313" s="350"/>
      <c r="T313" s="350"/>
      <c r="U313" s="350"/>
      <c r="V313" s="350"/>
      <c r="W313" s="350"/>
      <c r="X313" s="350"/>
      <c r="Y313" s="350"/>
      <c r="Z313" s="350"/>
      <c r="AA313" s="350"/>
      <c r="AB313" s="350"/>
      <c r="AC313" s="350"/>
      <c r="AD313" s="346"/>
      <c r="AE313" s="346"/>
      <c r="AF313" s="346"/>
      <c r="AG313" s="346"/>
      <c r="AH313" s="346"/>
      <c r="AI313" s="346"/>
      <c r="AJ313" s="346"/>
      <c r="AK313" s="346"/>
      <c r="AL313" s="346"/>
      <c r="AM313" s="346"/>
      <c r="AN313" s="351"/>
      <c r="AO313" s="351"/>
      <c r="AP313" s="351"/>
      <c r="AQ313" s="351"/>
      <c r="AR313" s="351"/>
      <c r="AS313" s="351"/>
      <c r="AT313" s="351"/>
      <c r="AU313" s="351"/>
      <c r="AV313" s="351"/>
      <c r="AW313" s="351"/>
      <c r="AX313" s="351"/>
      <c r="AY313" s="351"/>
      <c r="AZ313" s="352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  <c r="BL313" s="352"/>
      <c r="BM313" s="352"/>
      <c r="BN313" s="352"/>
      <c r="BO313" s="352"/>
      <c r="BP313" s="340"/>
    </row>
    <row r="314" spans="1:68" ht="22.5" hidden="1" x14ac:dyDescent="0.25">
      <c r="A314" s="340"/>
      <c r="B314" s="340"/>
      <c r="C314" s="348"/>
      <c r="D314" s="348"/>
      <c r="E314" s="400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46"/>
      <c r="AE314" s="346"/>
      <c r="AF314" s="346"/>
      <c r="AG314" s="346"/>
      <c r="AH314" s="346"/>
      <c r="AI314" s="346"/>
      <c r="AJ314" s="346"/>
      <c r="AK314" s="346"/>
      <c r="AL314" s="346"/>
      <c r="AM314" s="346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2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  <c r="BL314" s="352"/>
      <c r="BM314" s="352"/>
      <c r="BN314" s="352"/>
      <c r="BO314" s="352"/>
      <c r="BP314" s="340"/>
    </row>
    <row r="315" spans="1:68" ht="22.5" hidden="1" x14ac:dyDescent="0.25">
      <c r="A315" s="340"/>
      <c r="B315" s="340"/>
      <c r="C315" s="348"/>
      <c r="D315" s="348"/>
      <c r="E315" s="400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50"/>
      <c r="S315" s="350"/>
      <c r="T315" s="350"/>
      <c r="U315" s="350"/>
      <c r="V315" s="350"/>
      <c r="W315" s="350"/>
      <c r="X315" s="350"/>
      <c r="Y315" s="350"/>
      <c r="Z315" s="350"/>
      <c r="AA315" s="350"/>
      <c r="AB315" s="350"/>
      <c r="AC315" s="350"/>
      <c r="AD315" s="346"/>
      <c r="AE315" s="346"/>
      <c r="AF315" s="346"/>
      <c r="AG315" s="346"/>
      <c r="AH315" s="346"/>
      <c r="AI315" s="346"/>
      <c r="AJ315" s="346"/>
      <c r="AK315" s="346"/>
      <c r="AL315" s="346"/>
      <c r="AM315" s="346"/>
      <c r="AN315" s="351"/>
      <c r="AO315" s="351"/>
      <c r="AP315" s="351"/>
      <c r="AQ315" s="351"/>
      <c r="AR315" s="351"/>
      <c r="AS315" s="351"/>
      <c r="AT315" s="351"/>
      <c r="AU315" s="351"/>
      <c r="AV315" s="351"/>
      <c r="AW315" s="351"/>
      <c r="AX315" s="351"/>
      <c r="AY315" s="351"/>
      <c r="AZ315" s="352"/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  <c r="BL315" s="352"/>
      <c r="BM315" s="352"/>
      <c r="BN315" s="352"/>
      <c r="BO315" s="352"/>
      <c r="BP315" s="340"/>
    </row>
    <row r="316" spans="1:68" ht="22.5" hidden="1" x14ac:dyDescent="0.25">
      <c r="A316" s="340"/>
      <c r="B316" s="340"/>
      <c r="C316" s="348"/>
      <c r="D316" s="348"/>
      <c r="E316" s="400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50"/>
      <c r="S316" s="350"/>
      <c r="T316" s="350"/>
      <c r="U316" s="350"/>
      <c r="V316" s="350"/>
      <c r="W316" s="350"/>
      <c r="X316" s="350"/>
      <c r="Y316" s="350"/>
      <c r="Z316" s="350"/>
      <c r="AA316" s="350"/>
      <c r="AB316" s="350"/>
      <c r="AC316" s="350"/>
      <c r="AD316" s="346"/>
      <c r="AE316" s="346"/>
      <c r="AF316" s="346"/>
      <c r="AG316" s="346"/>
      <c r="AH316" s="346"/>
      <c r="AI316" s="346"/>
      <c r="AJ316" s="346"/>
      <c r="AK316" s="346"/>
      <c r="AL316" s="346"/>
      <c r="AM316" s="346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1"/>
      <c r="AX316" s="351"/>
      <c r="AY316" s="351"/>
      <c r="AZ316" s="352"/>
      <c r="BA316" s="352"/>
      <c r="BB316" s="352"/>
      <c r="BC316" s="352"/>
      <c r="BD316" s="352"/>
      <c r="BE316" s="352"/>
      <c r="BF316" s="352"/>
      <c r="BG316" s="352"/>
      <c r="BH316" s="352"/>
      <c r="BI316" s="352"/>
      <c r="BJ316" s="352"/>
      <c r="BK316" s="352"/>
      <c r="BL316" s="352"/>
      <c r="BM316" s="352"/>
      <c r="BN316" s="352"/>
      <c r="BO316" s="352"/>
      <c r="BP316" s="340"/>
    </row>
    <row r="317" spans="1:68" ht="22.5" hidden="1" x14ac:dyDescent="0.25">
      <c r="A317" s="340"/>
      <c r="B317" s="340"/>
      <c r="C317" s="348"/>
      <c r="D317" s="348"/>
      <c r="E317" s="400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50"/>
      <c r="S317" s="350"/>
      <c r="T317" s="350"/>
      <c r="U317" s="350"/>
      <c r="V317" s="350"/>
      <c r="W317" s="350"/>
      <c r="X317" s="350"/>
      <c r="Y317" s="350"/>
      <c r="Z317" s="350"/>
      <c r="AA317" s="350"/>
      <c r="AB317" s="350"/>
      <c r="AC317" s="350"/>
      <c r="AD317" s="346"/>
      <c r="AE317" s="346"/>
      <c r="AF317" s="346"/>
      <c r="AG317" s="346"/>
      <c r="AH317" s="346"/>
      <c r="AI317" s="346"/>
      <c r="AJ317" s="346"/>
      <c r="AK317" s="346"/>
      <c r="AL317" s="346"/>
      <c r="AM317" s="346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2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  <c r="BL317" s="352"/>
      <c r="BM317" s="352"/>
      <c r="BN317" s="352"/>
      <c r="BO317" s="352"/>
      <c r="BP317" s="340"/>
    </row>
    <row r="318" spans="1:68" ht="22.5" hidden="1" x14ac:dyDescent="0.25">
      <c r="A318" s="340"/>
      <c r="B318" s="340"/>
      <c r="C318" s="348"/>
      <c r="D318" s="348"/>
      <c r="E318" s="400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46"/>
      <c r="AE318" s="346"/>
      <c r="AF318" s="346"/>
      <c r="AG318" s="346"/>
      <c r="AH318" s="346"/>
      <c r="AI318" s="346"/>
      <c r="AJ318" s="346"/>
      <c r="AK318" s="346"/>
      <c r="AL318" s="346"/>
      <c r="AM318" s="346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2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  <c r="BL318" s="352"/>
      <c r="BM318" s="352"/>
      <c r="BN318" s="352"/>
      <c r="BO318" s="352"/>
      <c r="BP318" s="340"/>
    </row>
    <row r="319" spans="1:68" ht="22.5" hidden="1" x14ac:dyDescent="0.25">
      <c r="A319" s="340"/>
      <c r="B319" s="340"/>
      <c r="C319" s="348"/>
      <c r="D319" s="348"/>
      <c r="E319" s="400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50"/>
      <c r="S319" s="350"/>
      <c r="T319" s="350"/>
      <c r="U319" s="350"/>
      <c r="V319" s="350"/>
      <c r="W319" s="350"/>
      <c r="X319" s="350"/>
      <c r="Y319" s="350"/>
      <c r="Z319" s="350"/>
      <c r="AA319" s="350"/>
      <c r="AB319" s="350"/>
      <c r="AC319" s="350"/>
      <c r="AD319" s="346"/>
      <c r="AE319" s="346"/>
      <c r="AF319" s="346"/>
      <c r="AG319" s="346"/>
      <c r="AH319" s="346"/>
      <c r="AI319" s="346"/>
      <c r="AJ319" s="346"/>
      <c r="AK319" s="346"/>
      <c r="AL319" s="346"/>
      <c r="AM319" s="346"/>
      <c r="AN319" s="351"/>
      <c r="AO319" s="351"/>
      <c r="AP319" s="351"/>
      <c r="AQ319" s="351"/>
      <c r="AR319" s="351"/>
      <c r="AS319" s="351"/>
      <c r="AT319" s="351"/>
      <c r="AU319" s="351"/>
      <c r="AV319" s="351"/>
      <c r="AW319" s="351"/>
      <c r="AX319" s="351"/>
      <c r="AY319" s="351"/>
      <c r="AZ319" s="352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  <c r="BL319" s="352"/>
      <c r="BM319" s="352"/>
      <c r="BN319" s="352"/>
      <c r="BO319" s="352"/>
      <c r="BP319" s="340"/>
    </row>
    <row r="320" spans="1:68" ht="22.5" hidden="1" x14ac:dyDescent="0.25">
      <c r="A320" s="340"/>
      <c r="B320" s="340"/>
      <c r="C320" s="348"/>
      <c r="D320" s="348"/>
      <c r="E320" s="400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50"/>
      <c r="S320" s="350"/>
      <c r="T320" s="350"/>
      <c r="U320" s="350"/>
      <c r="V320" s="350"/>
      <c r="W320" s="350"/>
      <c r="X320" s="350"/>
      <c r="Y320" s="350"/>
      <c r="Z320" s="350"/>
      <c r="AA320" s="350"/>
      <c r="AB320" s="350"/>
      <c r="AC320" s="350"/>
      <c r="AD320" s="346"/>
      <c r="AE320" s="346"/>
      <c r="AF320" s="346"/>
      <c r="AG320" s="346"/>
      <c r="AH320" s="346"/>
      <c r="AI320" s="346"/>
      <c r="AJ320" s="346"/>
      <c r="AK320" s="346"/>
      <c r="AL320" s="346"/>
      <c r="AM320" s="346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2"/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  <c r="BL320" s="352"/>
      <c r="BM320" s="352"/>
      <c r="BN320" s="352"/>
      <c r="BO320" s="352"/>
      <c r="BP320" s="340"/>
    </row>
    <row r="321" spans="1:68" ht="22.5" hidden="1" x14ac:dyDescent="0.25">
      <c r="A321" s="340"/>
      <c r="B321" s="340"/>
      <c r="C321" s="348"/>
      <c r="D321" s="348"/>
      <c r="E321" s="400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50"/>
      <c r="AC321" s="350"/>
      <c r="AD321" s="346"/>
      <c r="AE321" s="346"/>
      <c r="AF321" s="346"/>
      <c r="AG321" s="346"/>
      <c r="AH321" s="346"/>
      <c r="AI321" s="346"/>
      <c r="AJ321" s="346"/>
      <c r="AK321" s="346"/>
      <c r="AL321" s="346"/>
      <c r="AM321" s="346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  <c r="BL321" s="352"/>
      <c r="BM321" s="352"/>
      <c r="BN321" s="352"/>
      <c r="BO321" s="352"/>
      <c r="BP321" s="340"/>
    </row>
    <row r="322" spans="1:68" ht="22.5" hidden="1" x14ac:dyDescent="0.25">
      <c r="A322" s="340"/>
      <c r="B322" s="340"/>
      <c r="C322" s="348"/>
      <c r="D322" s="348"/>
      <c r="E322" s="400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46"/>
      <c r="AE322" s="346"/>
      <c r="AF322" s="346"/>
      <c r="AG322" s="346"/>
      <c r="AH322" s="346"/>
      <c r="AI322" s="346"/>
      <c r="AJ322" s="346"/>
      <c r="AK322" s="346"/>
      <c r="AL322" s="346"/>
      <c r="AM322" s="346"/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2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  <c r="BL322" s="352"/>
      <c r="BM322" s="352"/>
      <c r="BN322" s="352"/>
      <c r="BO322" s="352"/>
      <c r="BP322" s="340"/>
    </row>
    <row r="323" spans="1:68" ht="22.5" hidden="1" x14ac:dyDescent="0.25">
      <c r="A323" s="340"/>
      <c r="B323" s="340"/>
      <c r="C323" s="348"/>
      <c r="D323" s="348"/>
      <c r="E323" s="400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50"/>
      <c r="S323" s="350"/>
      <c r="T323" s="350"/>
      <c r="U323" s="350"/>
      <c r="V323" s="350"/>
      <c r="W323" s="350"/>
      <c r="X323" s="350"/>
      <c r="Y323" s="350"/>
      <c r="Z323" s="350"/>
      <c r="AA323" s="350"/>
      <c r="AB323" s="350"/>
      <c r="AC323" s="350"/>
      <c r="AD323" s="346"/>
      <c r="AE323" s="346"/>
      <c r="AF323" s="346"/>
      <c r="AG323" s="346"/>
      <c r="AH323" s="346"/>
      <c r="AI323" s="346"/>
      <c r="AJ323" s="346"/>
      <c r="AK323" s="346"/>
      <c r="AL323" s="346"/>
      <c r="AM323" s="346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1"/>
      <c r="AX323" s="351"/>
      <c r="AY323" s="351"/>
      <c r="AZ323" s="352"/>
      <c r="BA323" s="352"/>
      <c r="BB323" s="352"/>
      <c r="BC323" s="352"/>
      <c r="BD323" s="352"/>
      <c r="BE323" s="352"/>
      <c r="BF323" s="352"/>
      <c r="BG323" s="352"/>
      <c r="BH323" s="352"/>
      <c r="BI323" s="352"/>
      <c r="BJ323" s="352"/>
      <c r="BK323" s="352"/>
      <c r="BL323" s="352"/>
      <c r="BM323" s="352"/>
      <c r="BN323" s="352"/>
      <c r="BO323" s="352"/>
      <c r="BP323" s="340"/>
    </row>
    <row r="324" spans="1:68" ht="22.5" hidden="1" x14ac:dyDescent="0.25">
      <c r="A324" s="340"/>
      <c r="B324" s="340"/>
      <c r="C324" s="348"/>
      <c r="D324" s="348"/>
      <c r="E324" s="400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50"/>
      <c r="S324" s="350"/>
      <c r="T324" s="350"/>
      <c r="U324" s="350"/>
      <c r="V324" s="350"/>
      <c r="W324" s="350"/>
      <c r="X324" s="350"/>
      <c r="Y324" s="350"/>
      <c r="Z324" s="350"/>
      <c r="AA324" s="350"/>
      <c r="AB324" s="350"/>
      <c r="AC324" s="350"/>
      <c r="AD324" s="346"/>
      <c r="AE324" s="346"/>
      <c r="AF324" s="346"/>
      <c r="AG324" s="346"/>
      <c r="AH324" s="346"/>
      <c r="AI324" s="346"/>
      <c r="AJ324" s="346"/>
      <c r="AK324" s="346"/>
      <c r="AL324" s="346"/>
      <c r="AM324" s="346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1"/>
      <c r="AY324" s="351"/>
      <c r="AZ324" s="352"/>
      <c r="BA324" s="352"/>
      <c r="BB324" s="352"/>
      <c r="BC324" s="352"/>
      <c r="BD324" s="352"/>
      <c r="BE324" s="352"/>
      <c r="BF324" s="352"/>
      <c r="BG324" s="352"/>
      <c r="BH324" s="352"/>
      <c r="BI324" s="352"/>
      <c r="BJ324" s="352"/>
      <c r="BK324" s="352"/>
      <c r="BL324" s="352"/>
      <c r="BM324" s="352"/>
      <c r="BN324" s="352"/>
      <c r="BO324" s="352"/>
      <c r="BP324" s="340"/>
    </row>
    <row r="325" spans="1:68" ht="22.5" hidden="1" x14ac:dyDescent="0.25">
      <c r="A325" s="340"/>
      <c r="B325" s="340"/>
      <c r="C325" s="348"/>
      <c r="D325" s="348"/>
      <c r="E325" s="400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50"/>
      <c r="S325" s="350"/>
      <c r="T325" s="350"/>
      <c r="U325" s="350"/>
      <c r="V325" s="350"/>
      <c r="W325" s="350"/>
      <c r="X325" s="350"/>
      <c r="Y325" s="350"/>
      <c r="Z325" s="350"/>
      <c r="AA325" s="350"/>
      <c r="AB325" s="350"/>
      <c r="AC325" s="350"/>
      <c r="AD325" s="346"/>
      <c r="AE325" s="346"/>
      <c r="AF325" s="346"/>
      <c r="AG325" s="346"/>
      <c r="AH325" s="346"/>
      <c r="AI325" s="346"/>
      <c r="AJ325" s="346"/>
      <c r="AK325" s="346"/>
      <c r="AL325" s="346"/>
      <c r="AM325" s="346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2"/>
      <c r="BA325" s="352"/>
      <c r="BB325" s="352"/>
      <c r="BC325" s="352"/>
      <c r="BD325" s="352"/>
      <c r="BE325" s="352"/>
      <c r="BF325" s="352"/>
      <c r="BG325" s="352"/>
      <c r="BH325" s="352"/>
      <c r="BI325" s="352"/>
      <c r="BJ325" s="352"/>
      <c r="BK325" s="352"/>
      <c r="BL325" s="352"/>
      <c r="BM325" s="352"/>
      <c r="BN325" s="352"/>
      <c r="BO325" s="352"/>
      <c r="BP325" s="340"/>
    </row>
    <row r="326" spans="1:68" ht="22.5" hidden="1" x14ac:dyDescent="0.25">
      <c r="A326" s="340"/>
      <c r="B326" s="340"/>
      <c r="C326" s="348"/>
      <c r="D326" s="348"/>
      <c r="E326" s="400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46"/>
      <c r="AE326" s="346"/>
      <c r="AF326" s="346"/>
      <c r="AG326" s="346"/>
      <c r="AH326" s="346"/>
      <c r="AI326" s="346"/>
      <c r="AJ326" s="346"/>
      <c r="AK326" s="346"/>
      <c r="AL326" s="346"/>
      <c r="AM326" s="346"/>
      <c r="AN326" s="351"/>
      <c r="AO326" s="351"/>
      <c r="AP326" s="351"/>
      <c r="AQ326" s="351"/>
      <c r="AR326" s="351"/>
      <c r="AS326" s="351"/>
      <c r="AT326" s="351"/>
      <c r="AU326" s="351"/>
      <c r="AV326" s="351"/>
      <c r="AW326" s="351"/>
      <c r="AX326" s="351"/>
      <c r="AY326" s="351"/>
      <c r="AZ326" s="352"/>
      <c r="BA326" s="352"/>
      <c r="BB326" s="352"/>
      <c r="BC326" s="352"/>
      <c r="BD326" s="352"/>
      <c r="BE326" s="352"/>
      <c r="BF326" s="352"/>
      <c r="BG326" s="352"/>
      <c r="BH326" s="352"/>
      <c r="BI326" s="352"/>
      <c r="BJ326" s="352"/>
      <c r="BK326" s="352"/>
      <c r="BL326" s="352"/>
      <c r="BM326" s="352"/>
      <c r="BN326" s="352"/>
      <c r="BO326" s="352"/>
      <c r="BP326" s="340"/>
    </row>
    <row r="327" spans="1:68" ht="22.5" hidden="1" x14ac:dyDescent="0.25">
      <c r="A327" s="340"/>
      <c r="B327" s="340"/>
      <c r="C327" s="348"/>
      <c r="D327" s="348"/>
      <c r="E327" s="400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50"/>
      <c r="S327" s="350"/>
      <c r="T327" s="350"/>
      <c r="U327" s="350"/>
      <c r="V327" s="350"/>
      <c r="W327" s="350"/>
      <c r="X327" s="350"/>
      <c r="Y327" s="350"/>
      <c r="Z327" s="350"/>
      <c r="AA327" s="350"/>
      <c r="AB327" s="350"/>
      <c r="AC327" s="350"/>
      <c r="AD327" s="346"/>
      <c r="AE327" s="346"/>
      <c r="AF327" s="346"/>
      <c r="AG327" s="346"/>
      <c r="AH327" s="346"/>
      <c r="AI327" s="346"/>
      <c r="AJ327" s="346"/>
      <c r="AK327" s="346"/>
      <c r="AL327" s="346"/>
      <c r="AM327" s="346"/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2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  <c r="BL327" s="352"/>
      <c r="BM327" s="352"/>
      <c r="BN327" s="352"/>
      <c r="BO327" s="352"/>
      <c r="BP327" s="340"/>
    </row>
    <row r="328" spans="1:68" ht="22.5" hidden="1" x14ac:dyDescent="0.25">
      <c r="A328" s="340"/>
      <c r="B328" s="340"/>
      <c r="C328" s="348"/>
      <c r="D328" s="348"/>
      <c r="E328" s="400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50"/>
      <c r="S328" s="350"/>
      <c r="T328" s="350"/>
      <c r="U328" s="350"/>
      <c r="V328" s="350"/>
      <c r="W328" s="350"/>
      <c r="X328" s="350"/>
      <c r="Y328" s="350"/>
      <c r="Z328" s="350"/>
      <c r="AA328" s="350"/>
      <c r="AB328" s="350"/>
      <c r="AC328" s="350"/>
      <c r="AD328" s="346"/>
      <c r="AE328" s="346"/>
      <c r="AF328" s="346"/>
      <c r="AG328" s="346"/>
      <c r="AH328" s="346"/>
      <c r="AI328" s="346"/>
      <c r="AJ328" s="346"/>
      <c r="AK328" s="346"/>
      <c r="AL328" s="346"/>
      <c r="AM328" s="346"/>
      <c r="AN328" s="351"/>
      <c r="AO328" s="351"/>
      <c r="AP328" s="351"/>
      <c r="AQ328" s="351"/>
      <c r="AR328" s="351"/>
      <c r="AS328" s="351"/>
      <c r="AT328" s="351"/>
      <c r="AU328" s="351"/>
      <c r="AV328" s="351"/>
      <c r="AW328" s="351"/>
      <c r="AX328" s="351"/>
      <c r="AY328" s="351"/>
      <c r="AZ328" s="352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  <c r="BL328" s="352"/>
      <c r="BM328" s="352"/>
      <c r="BN328" s="352"/>
      <c r="BO328" s="352"/>
      <c r="BP328" s="340"/>
    </row>
    <row r="329" spans="1:68" ht="22.5" hidden="1" x14ac:dyDescent="0.25">
      <c r="A329" s="340"/>
      <c r="B329" s="340"/>
      <c r="C329" s="348"/>
      <c r="D329" s="348"/>
      <c r="E329" s="400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50"/>
      <c r="S329" s="350"/>
      <c r="T329" s="350"/>
      <c r="U329" s="350"/>
      <c r="V329" s="350"/>
      <c r="W329" s="350"/>
      <c r="X329" s="350"/>
      <c r="Y329" s="350"/>
      <c r="Z329" s="350"/>
      <c r="AA329" s="350"/>
      <c r="AB329" s="350"/>
      <c r="AC329" s="350"/>
      <c r="AD329" s="346"/>
      <c r="AE329" s="346"/>
      <c r="AF329" s="346"/>
      <c r="AG329" s="346"/>
      <c r="AH329" s="346"/>
      <c r="AI329" s="346"/>
      <c r="AJ329" s="346"/>
      <c r="AK329" s="346"/>
      <c r="AL329" s="346"/>
      <c r="AM329" s="346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2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  <c r="BL329" s="352"/>
      <c r="BM329" s="352"/>
      <c r="BN329" s="352"/>
      <c r="BO329" s="352"/>
      <c r="BP329" s="340"/>
    </row>
    <row r="330" spans="1:68" ht="22.5" hidden="1" x14ac:dyDescent="0.25">
      <c r="A330" s="340"/>
      <c r="B330" s="340"/>
      <c r="C330" s="348"/>
      <c r="D330" s="348"/>
      <c r="E330" s="400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46"/>
      <c r="AE330" s="346"/>
      <c r="AF330" s="346"/>
      <c r="AG330" s="346"/>
      <c r="AH330" s="346"/>
      <c r="AI330" s="346"/>
      <c r="AJ330" s="346"/>
      <c r="AK330" s="346"/>
      <c r="AL330" s="346"/>
      <c r="AM330" s="346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2"/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  <c r="BL330" s="352"/>
      <c r="BM330" s="352"/>
      <c r="BN330" s="352"/>
      <c r="BO330" s="352"/>
      <c r="BP330" s="340"/>
    </row>
    <row r="331" spans="1:68" ht="22.5" hidden="1" x14ac:dyDescent="0.25">
      <c r="A331" s="340"/>
      <c r="B331" s="340"/>
      <c r="C331" s="348"/>
      <c r="D331" s="348"/>
      <c r="E331" s="400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50"/>
      <c r="S331" s="350"/>
      <c r="T331" s="350"/>
      <c r="U331" s="350"/>
      <c r="V331" s="350"/>
      <c r="W331" s="350"/>
      <c r="X331" s="350"/>
      <c r="Y331" s="350"/>
      <c r="Z331" s="350"/>
      <c r="AA331" s="350"/>
      <c r="AB331" s="350"/>
      <c r="AC331" s="350"/>
      <c r="AD331" s="346"/>
      <c r="AE331" s="346"/>
      <c r="AF331" s="346"/>
      <c r="AG331" s="346"/>
      <c r="AH331" s="346"/>
      <c r="AI331" s="346"/>
      <c r="AJ331" s="346"/>
      <c r="AK331" s="346"/>
      <c r="AL331" s="346"/>
      <c r="AM331" s="346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2"/>
      <c r="BA331" s="352"/>
      <c r="BB331" s="352"/>
      <c r="BC331" s="352"/>
      <c r="BD331" s="352"/>
      <c r="BE331" s="352"/>
      <c r="BF331" s="352"/>
      <c r="BG331" s="352"/>
      <c r="BH331" s="352"/>
      <c r="BI331" s="352"/>
      <c r="BJ331" s="352"/>
      <c r="BK331" s="352"/>
      <c r="BL331" s="352"/>
      <c r="BM331" s="352"/>
      <c r="BN331" s="352"/>
      <c r="BO331" s="352"/>
      <c r="BP331" s="340"/>
    </row>
    <row r="332" spans="1:68" ht="22.5" hidden="1" x14ac:dyDescent="0.25">
      <c r="A332" s="340"/>
      <c r="B332" s="340"/>
      <c r="C332" s="348"/>
      <c r="D332" s="348"/>
      <c r="E332" s="400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50"/>
      <c r="S332" s="350"/>
      <c r="T332" s="350"/>
      <c r="U332" s="350"/>
      <c r="V332" s="350"/>
      <c r="W332" s="350"/>
      <c r="X332" s="350"/>
      <c r="Y332" s="350"/>
      <c r="Z332" s="350"/>
      <c r="AA332" s="350"/>
      <c r="AB332" s="350"/>
      <c r="AC332" s="350"/>
      <c r="AD332" s="346"/>
      <c r="AE332" s="346"/>
      <c r="AF332" s="346"/>
      <c r="AG332" s="346"/>
      <c r="AH332" s="346"/>
      <c r="AI332" s="346"/>
      <c r="AJ332" s="346"/>
      <c r="AK332" s="346"/>
      <c r="AL332" s="346"/>
      <c r="AM332" s="346"/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2"/>
      <c r="BA332" s="352"/>
      <c r="BB332" s="352"/>
      <c r="BC332" s="352"/>
      <c r="BD332" s="352"/>
      <c r="BE332" s="352"/>
      <c r="BF332" s="352"/>
      <c r="BG332" s="352"/>
      <c r="BH332" s="352"/>
      <c r="BI332" s="352"/>
      <c r="BJ332" s="352"/>
      <c r="BK332" s="352"/>
      <c r="BL332" s="352"/>
      <c r="BM332" s="352"/>
      <c r="BN332" s="352"/>
      <c r="BO332" s="352"/>
      <c r="BP332" s="340"/>
    </row>
    <row r="333" spans="1:68" ht="22.5" hidden="1" x14ac:dyDescent="0.25">
      <c r="A333" s="340"/>
      <c r="B333" s="340"/>
      <c r="C333" s="348"/>
      <c r="D333" s="348"/>
      <c r="E333" s="400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50"/>
      <c r="S333" s="350"/>
      <c r="T333" s="350"/>
      <c r="U333" s="350"/>
      <c r="V333" s="350"/>
      <c r="W333" s="350"/>
      <c r="X333" s="350"/>
      <c r="Y333" s="350"/>
      <c r="Z333" s="350"/>
      <c r="AA333" s="350"/>
      <c r="AB333" s="350"/>
      <c r="AC333" s="350"/>
      <c r="AD333" s="346"/>
      <c r="AE333" s="346"/>
      <c r="AF333" s="346"/>
      <c r="AG333" s="346"/>
      <c r="AH333" s="346"/>
      <c r="AI333" s="346"/>
      <c r="AJ333" s="346"/>
      <c r="AK333" s="346"/>
      <c r="AL333" s="346"/>
      <c r="AM333" s="346"/>
      <c r="AN333" s="351"/>
      <c r="AO333" s="351"/>
      <c r="AP333" s="351"/>
      <c r="AQ333" s="351"/>
      <c r="AR333" s="351"/>
      <c r="AS333" s="351"/>
      <c r="AT333" s="351"/>
      <c r="AU333" s="351"/>
      <c r="AV333" s="351"/>
      <c r="AW333" s="351"/>
      <c r="AX333" s="351"/>
      <c r="AY333" s="351"/>
      <c r="AZ333" s="352"/>
      <c r="BA333" s="352"/>
      <c r="BB333" s="352"/>
      <c r="BC333" s="352"/>
      <c r="BD333" s="352"/>
      <c r="BE333" s="352"/>
      <c r="BF333" s="352"/>
      <c r="BG333" s="352"/>
      <c r="BH333" s="352"/>
      <c r="BI333" s="352"/>
      <c r="BJ333" s="352"/>
      <c r="BK333" s="352"/>
      <c r="BL333" s="352"/>
      <c r="BM333" s="352"/>
      <c r="BN333" s="352"/>
      <c r="BO333" s="352"/>
      <c r="BP333" s="340"/>
    </row>
    <row r="334" spans="1:68" ht="22.5" hidden="1" x14ac:dyDescent="0.25">
      <c r="A334" s="340"/>
      <c r="B334" s="340"/>
      <c r="C334" s="348"/>
      <c r="D334" s="348"/>
      <c r="E334" s="400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46"/>
      <c r="AE334" s="346"/>
      <c r="AF334" s="346"/>
      <c r="AG334" s="346"/>
      <c r="AH334" s="346"/>
      <c r="AI334" s="346"/>
      <c r="AJ334" s="346"/>
      <c r="AK334" s="346"/>
      <c r="AL334" s="346"/>
      <c r="AM334" s="346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1"/>
      <c r="AY334" s="351"/>
      <c r="AZ334" s="352"/>
      <c r="BA334" s="352"/>
      <c r="BB334" s="352"/>
      <c r="BC334" s="352"/>
      <c r="BD334" s="352"/>
      <c r="BE334" s="352"/>
      <c r="BF334" s="352"/>
      <c r="BG334" s="352"/>
      <c r="BH334" s="352"/>
      <c r="BI334" s="352"/>
      <c r="BJ334" s="352"/>
      <c r="BK334" s="352"/>
      <c r="BL334" s="352"/>
      <c r="BM334" s="352"/>
      <c r="BN334" s="352"/>
      <c r="BO334" s="352"/>
      <c r="BP334" s="340"/>
    </row>
    <row r="335" spans="1:68" ht="22.5" hidden="1" x14ac:dyDescent="0.25">
      <c r="A335" s="340"/>
      <c r="B335" s="340"/>
      <c r="C335" s="348"/>
      <c r="D335" s="348"/>
      <c r="E335" s="400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50"/>
      <c r="S335" s="350"/>
      <c r="T335" s="350"/>
      <c r="U335" s="350"/>
      <c r="V335" s="350"/>
      <c r="W335" s="350"/>
      <c r="X335" s="350"/>
      <c r="Y335" s="350"/>
      <c r="Z335" s="350"/>
      <c r="AA335" s="350"/>
      <c r="AB335" s="350"/>
      <c r="AC335" s="350"/>
      <c r="AD335" s="346"/>
      <c r="AE335" s="346"/>
      <c r="AF335" s="346"/>
      <c r="AG335" s="346"/>
      <c r="AH335" s="346"/>
      <c r="AI335" s="346"/>
      <c r="AJ335" s="346"/>
      <c r="AK335" s="346"/>
      <c r="AL335" s="346"/>
      <c r="AM335" s="346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2"/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  <c r="BL335" s="352"/>
      <c r="BM335" s="352"/>
      <c r="BN335" s="352"/>
      <c r="BO335" s="352"/>
      <c r="BP335" s="340"/>
    </row>
    <row r="336" spans="1:68" ht="22.5" hidden="1" x14ac:dyDescent="0.25">
      <c r="A336" s="340"/>
      <c r="B336" s="340"/>
      <c r="C336" s="348"/>
      <c r="D336" s="348"/>
      <c r="E336" s="400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50"/>
      <c r="S336" s="350"/>
      <c r="T336" s="350"/>
      <c r="U336" s="350"/>
      <c r="V336" s="350"/>
      <c r="W336" s="350"/>
      <c r="X336" s="350"/>
      <c r="Y336" s="350"/>
      <c r="Z336" s="350"/>
      <c r="AA336" s="350"/>
      <c r="AB336" s="350"/>
      <c r="AC336" s="350"/>
      <c r="AD336" s="346"/>
      <c r="AE336" s="346"/>
      <c r="AF336" s="346"/>
      <c r="AG336" s="346"/>
      <c r="AH336" s="346"/>
      <c r="AI336" s="346"/>
      <c r="AJ336" s="346"/>
      <c r="AK336" s="346"/>
      <c r="AL336" s="346"/>
      <c r="AM336" s="346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2"/>
      <c r="BA336" s="352"/>
      <c r="BB336" s="352"/>
      <c r="BC336" s="352"/>
      <c r="BD336" s="352"/>
      <c r="BE336" s="352"/>
      <c r="BF336" s="352"/>
      <c r="BG336" s="352"/>
      <c r="BH336" s="352"/>
      <c r="BI336" s="352"/>
      <c r="BJ336" s="352"/>
      <c r="BK336" s="352"/>
      <c r="BL336" s="352"/>
      <c r="BM336" s="352"/>
      <c r="BN336" s="352"/>
      <c r="BO336" s="352"/>
      <c r="BP336" s="340"/>
    </row>
    <row r="337" spans="1:68" ht="22.5" hidden="1" x14ac:dyDescent="0.25">
      <c r="A337" s="340"/>
      <c r="B337" s="340"/>
      <c r="C337" s="348"/>
      <c r="D337" s="348"/>
      <c r="E337" s="400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50"/>
      <c r="S337" s="350"/>
      <c r="T337" s="350"/>
      <c r="U337" s="350"/>
      <c r="V337" s="350"/>
      <c r="W337" s="350"/>
      <c r="X337" s="350"/>
      <c r="Y337" s="350"/>
      <c r="Z337" s="350"/>
      <c r="AA337" s="350"/>
      <c r="AB337" s="350"/>
      <c r="AC337" s="350"/>
      <c r="AD337" s="346"/>
      <c r="AE337" s="346"/>
      <c r="AF337" s="346"/>
      <c r="AG337" s="346"/>
      <c r="AH337" s="346"/>
      <c r="AI337" s="346"/>
      <c r="AJ337" s="346"/>
      <c r="AK337" s="346"/>
      <c r="AL337" s="346"/>
      <c r="AM337" s="346"/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2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  <c r="BL337" s="352"/>
      <c r="BM337" s="352"/>
      <c r="BN337" s="352"/>
      <c r="BO337" s="352"/>
      <c r="BP337" s="340"/>
    </row>
    <row r="338" spans="1:68" ht="22.5" hidden="1" x14ac:dyDescent="0.25">
      <c r="A338" s="340"/>
      <c r="B338" s="340"/>
      <c r="C338" s="348"/>
      <c r="D338" s="348"/>
      <c r="E338" s="400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46"/>
      <c r="AE338" s="346"/>
      <c r="AF338" s="346"/>
      <c r="AG338" s="346"/>
      <c r="AH338" s="346"/>
      <c r="AI338" s="346"/>
      <c r="AJ338" s="346"/>
      <c r="AK338" s="346"/>
      <c r="AL338" s="346"/>
      <c r="AM338" s="346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2"/>
      <c r="BA338" s="352"/>
      <c r="BB338" s="352"/>
      <c r="BC338" s="352"/>
      <c r="BD338" s="352"/>
      <c r="BE338" s="352"/>
      <c r="BF338" s="352"/>
      <c r="BG338" s="352"/>
      <c r="BH338" s="352"/>
      <c r="BI338" s="352"/>
      <c r="BJ338" s="352"/>
      <c r="BK338" s="352"/>
      <c r="BL338" s="352"/>
      <c r="BM338" s="352"/>
      <c r="BN338" s="352"/>
      <c r="BO338" s="352"/>
      <c r="BP338" s="340"/>
    </row>
    <row r="339" spans="1:68" ht="22.5" hidden="1" x14ac:dyDescent="0.25">
      <c r="A339" s="340"/>
      <c r="B339" s="340"/>
      <c r="C339" s="348"/>
      <c r="D339" s="348"/>
      <c r="E339" s="400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50"/>
      <c r="S339" s="350"/>
      <c r="T339" s="350"/>
      <c r="U339" s="350"/>
      <c r="V339" s="350"/>
      <c r="W339" s="350"/>
      <c r="X339" s="350"/>
      <c r="Y339" s="350"/>
      <c r="Z339" s="350"/>
      <c r="AA339" s="350"/>
      <c r="AB339" s="350"/>
      <c r="AC339" s="350"/>
      <c r="AD339" s="346"/>
      <c r="AE339" s="346"/>
      <c r="AF339" s="346"/>
      <c r="AG339" s="346"/>
      <c r="AH339" s="346"/>
      <c r="AI339" s="346"/>
      <c r="AJ339" s="346"/>
      <c r="AK339" s="346"/>
      <c r="AL339" s="346"/>
      <c r="AM339" s="346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2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  <c r="BL339" s="352"/>
      <c r="BM339" s="352"/>
      <c r="BN339" s="352"/>
      <c r="BO339" s="352"/>
      <c r="BP339" s="340"/>
    </row>
    <row r="340" spans="1:68" ht="22.5" hidden="1" x14ac:dyDescent="0.25">
      <c r="A340" s="340"/>
      <c r="B340" s="340"/>
      <c r="C340" s="348"/>
      <c r="D340" s="348"/>
      <c r="E340" s="400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50"/>
      <c r="AC340" s="350"/>
      <c r="AD340" s="346"/>
      <c r="AE340" s="346"/>
      <c r="AF340" s="346"/>
      <c r="AG340" s="346"/>
      <c r="AH340" s="346"/>
      <c r="AI340" s="346"/>
      <c r="AJ340" s="346"/>
      <c r="AK340" s="346"/>
      <c r="AL340" s="346"/>
      <c r="AM340" s="346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2"/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  <c r="BL340" s="352"/>
      <c r="BM340" s="352"/>
      <c r="BN340" s="352"/>
      <c r="BO340" s="352"/>
      <c r="BP340" s="340"/>
    </row>
    <row r="341" spans="1:68" ht="22.5" hidden="1" x14ac:dyDescent="0.25">
      <c r="A341" s="340"/>
      <c r="B341" s="340"/>
      <c r="C341" s="348"/>
      <c r="D341" s="348"/>
      <c r="E341" s="400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50"/>
      <c r="S341" s="350"/>
      <c r="T341" s="350"/>
      <c r="U341" s="350"/>
      <c r="V341" s="350"/>
      <c r="W341" s="350"/>
      <c r="X341" s="350"/>
      <c r="Y341" s="350"/>
      <c r="Z341" s="350"/>
      <c r="AA341" s="350"/>
      <c r="AB341" s="350"/>
      <c r="AC341" s="350"/>
      <c r="AD341" s="346"/>
      <c r="AE341" s="346"/>
      <c r="AF341" s="346"/>
      <c r="AG341" s="346"/>
      <c r="AH341" s="346"/>
      <c r="AI341" s="346"/>
      <c r="AJ341" s="346"/>
      <c r="AK341" s="346"/>
      <c r="AL341" s="346"/>
      <c r="AM341" s="346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2"/>
      <c r="BA341" s="352"/>
      <c r="BB341" s="352"/>
      <c r="BC341" s="352"/>
      <c r="BD341" s="352"/>
      <c r="BE341" s="352"/>
      <c r="BF341" s="352"/>
      <c r="BG341" s="352"/>
      <c r="BH341" s="352"/>
      <c r="BI341" s="352"/>
      <c r="BJ341" s="352"/>
      <c r="BK341" s="352"/>
      <c r="BL341" s="352"/>
      <c r="BM341" s="352"/>
      <c r="BN341" s="352"/>
      <c r="BO341" s="352"/>
      <c r="BP341" s="340"/>
    </row>
    <row r="342" spans="1:68" ht="22.5" hidden="1" x14ac:dyDescent="0.25">
      <c r="A342" s="340"/>
      <c r="B342" s="340"/>
      <c r="C342" s="348"/>
      <c r="D342" s="348"/>
      <c r="E342" s="400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46"/>
      <c r="AE342" s="346"/>
      <c r="AF342" s="346"/>
      <c r="AG342" s="346"/>
      <c r="AH342" s="346"/>
      <c r="AI342" s="346"/>
      <c r="AJ342" s="346"/>
      <c r="AK342" s="346"/>
      <c r="AL342" s="346"/>
      <c r="AM342" s="346"/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2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  <c r="BL342" s="352"/>
      <c r="BM342" s="352"/>
      <c r="BN342" s="352"/>
      <c r="BO342" s="352"/>
      <c r="BP342" s="340"/>
    </row>
    <row r="343" spans="1:68" ht="22.5" hidden="1" x14ac:dyDescent="0.25">
      <c r="A343" s="340"/>
      <c r="B343" s="340"/>
      <c r="C343" s="348"/>
      <c r="D343" s="348"/>
      <c r="E343" s="400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50"/>
      <c r="S343" s="350"/>
      <c r="T343" s="350"/>
      <c r="U343" s="350"/>
      <c r="V343" s="350"/>
      <c r="W343" s="350"/>
      <c r="X343" s="350"/>
      <c r="Y343" s="350"/>
      <c r="Z343" s="350"/>
      <c r="AA343" s="350"/>
      <c r="AB343" s="350"/>
      <c r="AC343" s="350"/>
      <c r="AD343" s="346"/>
      <c r="AE343" s="346"/>
      <c r="AF343" s="346"/>
      <c r="AG343" s="346"/>
      <c r="AH343" s="346"/>
      <c r="AI343" s="346"/>
      <c r="AJ343" s="346"/>
      <c r="AK343" s="346"/>
      <c r="AL343" s="346"/>
      <c r="AM343" s="346"/>
      <c r="AN343" s="351"/>
      <c r="AO343" s="351"/>
      <c r="AP343" s="351"/>
      <c r="AQ343" s="351"/>
      <c r="AR343" s="351"/>
      <c r="AS343" s="351"/>
      <c r="AT343" s="351"/>
      <c r="AU343" s="351"/>
      <c r="AV343" s="351"/>
      <c r="AW343" s="351"/>
      <c r="AX343" s="351"/>
      <c r="AY343" s="351"/>
      <c r="AZ343" s="352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  <c r="BL343" s="352"/>
      <c r="BM343" s="352"/>
      <c r="BN343" s="352"/>
      <c r="BO343" s="352"/>
      <c r="BP343" s="340"/>
    </row>
    <row r="344" spans="1:68" ht="22.5" hidden="1" x14ac:dyDescent="0.25">
      <c r="A344" s="340"/>
      <c r="B344" s="340"/>
      <c r="C344" s="348"/>
      <c r="D344" s="348"/>
      <c r="E344" s="400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50"/>
      <c r="S344" s="350"/>
      <c r="T344" s="350"/>
      <c r="U344" s="350"/>
      <c r="V344" s="350"/>
      <c r="W344" s="350"/>
      <c r="X344" s="350"/>
      <c r="Y344" s="350"/>
      <c r="Z344" s="350"/>
      <c r="AA344" s="350"/>
      <c r="AB344" s="350"/>
      <c r="AC344" s="350"/>
      <c r="AD344" s="346"/>
      <c r="AE344" s="346"/>
      <c r="AF344" s="346"/>
      <c r="AG344" s="346"/>
      <c r="AH344" s="346"/>
      <c r="AI344" s="346"/>
      <c r="AJ344" s="346"/>
      <c r="AK344" s="346"/>
      <c r="AL344" s="346"/>
      <c r="AM344" s="346"/>
      <c r="AN344" s="351"/>
      <c r="AO344" s="351"/>
      <c r="AP344" s="351"/>
      <c r="AQ344" s="351"/>
      <c r="AR344" s="351"/>
      <c r="AS344" s="351"/>
      <c r="AT344" s="351"/>
      <c r="AU344" s="351"/>
      <c r="AV344" s="351"/>
      <c r="AW344" s="351"/>
      <c r="AX344" s="351"/>
      <c r="AY344" s="351"/>
      <c r="AZ344" s="352"/>
      <c r="BA344" s="352"/>
      <c r="BB344" s="352"/>
      <c r="BC344" s="352"/>
      <c r="BD344" s="352"/>
      <c r="BE344" s="352"/>
      <c r="BF344" s="352"/>
      <c r="BG344" s="352"/>
      <c r="BH344" s="352"/>
      <c r="BI344" s="352"/>
      <c r="BJ344" s="352"/>
      <c r="BK344" s="352"/>
      <c r="BL344" s="352"/>
      <c r="BM344" s="352"/>
      <c r="BN344" s="352"/>
      <c r="BO344" s="352"/>
      <c r="BP344" s="340"/>
    </row>
    <row r="345" spans="1:68" ht="22.5" hidden="1" x14ac:dyDescent="0.25">
      <c r="A345" s="340"/>
      <c r="B345" s="340"/>
      <c r="C345" s="348"/>
      <c r="D345" s="348"/>
      <c r="E345" s="400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50"/>
      <c r="S345" s="350"/>
      <c r="T345" s="350"/>
      <c r="U345" s="350"/>
      <c r="V345" s="350"/>
      <c r="W345" s="350"/>
      <c r="X345" s="350"/>
      <c r="Y345" s="350"/>
      <c r="Z345" s="350"/>
      <c r="AA345" s="350"/>
      <c r="AB345" s="350"/>
      <c r="AC345" s="350"/>
      <c r="AD345" s="346"/>
      <c r="AE345" s="346"/>
      <c r="AF345" s="346"/>
      <c r="AG345" s="346"/>
      <c r="AH345" s="346"/>
      <c r="AI345" s="346"/>
      <c r="AJ345" s="346"/>
      <c r="AK345" s="346"/>
      <c r="AL345" s="346"/>
      <c r="AM345" s="346"/>
      <c r="AN345" s="351"/>
      <c r="AO345" s="351"/>
      <c r="AP345" s="351"/>
      <c r="AQ345" s="351"/>
      <c r="AR345" s="351"/>
      <c r="AS345" s="351"/>
      <c r="AT345" s="351"/>
      <c r="AU345" s="351"/>
      <c r="AV345" s="351"/>
      <c r="AW345" s="351"/>
      <c r="AX345" s="351"/>
      <c r="AY345" s="351"/>
      <c r="AZ345" s="352"/>
      <c r="BA345" s="352"/>
      <c r="BB345" s="352"/>
      <c r="BC345" s="352"/>
      <c r="BD345" s="352"/>
      <c r="BE345" s="352"/>
      <c r="BF345" s="352"/>
      <c r="BG345" s="352"/>
      <c r="BH345" s="352"/>
      <c r="BI345" s="352"/>
      <c r="BJ345" s="352"/>
      <c r="BK345" s="352"/>
      <c r="BL345" s="352"/>
      <c r="BM345" s="352"/>
      <c r="BN345" s="352"/>
      <c r="BO345" s="352"/>
      <c r="BP345" s="340"/>
    </row>
    <row r="346" spans="1:68" ht="22.5" hidden="1" x14ac:dyDescent="0.25">
      <c r="A346" s="340"/>
      <c r="B346" s="340"/>
      <c r="C346" s="348"/>
      <c r="D346" s="348"/>
      <c r="E346" s="400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46"/>
      <c r="AE346" s="346"/>
      <c r="AF346" s="346"/>
      <c r="AG346" s="346"/>
      <c r="AH346" s="346"/>
      <c r="AI346" s="346"/>
      <c r="AJ346" s="346"/>
      <c r="AK346" s="346"/>
      <c r="AL346" s="346"/>
      <c r="AM346" s="346"/>
      <c r="AN346" s="351"/>
      <c r="AO346" s="351"/>
      <c r="AP346" s="351"/>
      <c r="AQ346" s="351"/>
      <c r="AR346" s="351"/>
      <c r="AS346" s="351"/>
      <c r="AT346" s="351"/>
      <c r="AU346" s="351"/>
      <c r="AV346" s="351"/>
      <c r="AW346" s="351"/>
      <c r="AX346" s="351"/>
      <c r="AY346" s="351"/>
      <c r="AZ346" s="352"/>
      <c r="BA346" s="352"/>
      <c r="BB346" s="352"/>
      <c r="BC346" s="352"/>
      <c r="BD346" s="352"/>
      <c r="BE346" s="352"/>
      <c r="BF346" s="352"/>
      <c r="BG346" s="352"/>
      <c r="BH346" s="352"/>
      <c r="BI346" s="352"/>
      <c r="BJ346" s="352"/>
      <c r="BK346" s="352"/>
      <c r="BL346" s="352"/>
      <c r="BM346" s="352"/>
      <c r="BN346" s="352"/>
      <c r="BO346" s="352"/>
      <c r="BP346" s="340"/>
    </row>
    <row r="347" spans="1:68" ht="22.5" hidden="1" x14ac:dyDescent="0.25">
      <c r="A347" s="340"/>
      <c r="B347" s="340"/>
      <c r="C347" s="348"/>
      <c r="D347" s="348"/>
      <c r="E347" s="400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50"/>
      <c r="S347" s="350"/>
      <c r="T347" s="350"/>
      <c r="U347" s="350"/>
      <c r="V347" s="350"/>
      <c r="W347" s="350"/>
      <c r="X347" s="350"/>
      <c r="Y347" s="350"/>
      <c r="Z347" s="350"/>
      <c r="AA347" s="350"/>
      <c r="AB347" s="350"/>
      <c r="AC347" s="350"/>
      <c r="AD347" s="346"/>
      <c r="AE347" s="346"/>
      <c r="AF347" s="346"/>
      <c r="AG347" s="346"/>
      <c r="AH347" s="346"/>
      <c r="AI347" s="346"/>
      <c r="AJ347" s="346"/>
      <c r="AK347" s="346"/>
      <c r="AL347" s="346"/>
      <c r="AM347" s="346"/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2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  <c r="BL347" s="352"/>
      <c r="BM347" s="352"/>
      <c r="BN347" s="352"/>
      <c r="BO347" s="352"/>
      <c r="BP347" s="340"/>
    </row>
    <row r="348" spans="1:68" ht="22.5" hidden="1" x14ac:dyDescent="0.25">
      <c r="A348" s="340"/>
      <c r="B348" s="340"/>
      <c r="C348" s="348"/>
      <c r="D348" s="348"/>
      <c r="E348" s="400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50"/>
      <c r="S348" s="350"/>
      <c r="T348" s="350"/>
      <c r="U348" s="350"/>
      <c r="V348" s="350"/>
      <c r="W348" s="350"/>
      <c r="X348" s="350"/>
      <c r="Y348" s="350"/>
      <c r="Z348" s="350"/>
      <c r="AA348" s="350"/>
      <c r="AB348" s="350"/>
      <c r="AC348" s="350"/>
      <c r="AD348" s="346"/>
      <c r="AE348" s="346"/>
      <c r="AF348" s="346"/>
      <c r="AG348" s="346"/>
      <c r="AH348" s="346"/>
      <c r="AI348" s="346"/>
      <c r="AJ348" s="346"/>
      <c r="AK348" s="346"/>
      <c r="AL348" s="346"/>
      <c r="AM348" s="346"/>
      <c r="AN348" s="351"/>
      <c r="AO348" s="351"/>
      <c r="AP348" s="351"/>
      <c r="AQ348" s="351"/>
      <c r="AR348" s="351"/>
      <c r="AS348" s="351"/>
      <c r="AT348" s="351"/>
      <c r="AU348" s="351"/>
      <c r="AV348" s="351"/>
      <c r="AW348" s="351"/>
      <c r="AX348" s="351"/>
      <c r="AY348" s="351"/>
      <c r="AZ348" s="352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  <c r="BL348" s="352"/>
      <c r="BM348" s="352"/>
      <c r="BN348" s="352"/>
      <c r="BO348" s="352"/>
      <c r="BP348" s="340"/>
    </row>
    <row r="349" spans="1:68" ht="22.5" hidden="1" x14ac:dyDescent="0.25">
      <c r="A349" s="340"/>
      <c r="B349" s="340"/>
      <c r="C349" s="348"/>
      <c r="D349" s="348"/>
      <c r="E349" s="400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46"/>
      <c r="AE349" s="346"/>
      <c r="AF349" s="346"/>
      <c r="AG349" s="346"/>
      <c r="AH349" s="346"/>
      <c r="AI349" s="346"/>
      <c r="AJ349" s="346"/>
      <c r="AK349" s="346"/>
      <c r="AL349" s="346"/>
      <c r="AM349" s="346"/>
      <c r="AN349" s="351"/>
      <c r="AO349" s="351"/>
      <c r="AP349" s="351"/>
      <c r="AQ349" s="351"/>
      <c r="AR349" s="351"/>
      <c r="AS349" s="351"/>
      <c r="AT349" s="351"/>
      <c r="AU349" s="351"/>
      <c r="AV349" s="351"/>
      <c r="AW349" s="351"/>
      <c r="AX349" s="351"/>
      <c r="AY349" s="351"/>
      <c r="AZ349" s="352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  <c r="BL349" s="352"/>
      <c r="BM349" s="352"/>
      <c r="BN349" s="352"/>
      <c r="BO349" s="352"/>
      <c r="BP349" s="340"/>
    </row>
    <row r="350" spans="1:68" ht="22.5" hidden="1" x14ac:dyDescent="0.25">
      <c r="A350" s="340"/>
      <c r="B350" s="340"/>
      <c r="C350" s="348"/>
      <c r="D350" s="348"/>
      <c r="E350" s="400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46"/>
      <c r="AE350" s="346"/>
      <c r="AF350" s="346"/>
      <c r="AG350" s="346"/>
      <c r="AH350" s="346"/>
      <c r="AI350" s="346"/>
      <c r="AJ350" s="346"/>
      <c r="AK350" s="346"/>
      <c r="AL350" s="346"/>
      <c r="AM350" s="346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1"/>
      <c r="AX350" s="351"/>
      <c r="AY350" s="351"/>
      <c r="AZ350" s="352"/>
      <c r="BA350" s="352"/>
      <c r="BB350" s="352"/>
      <c r="BC350" s="352"/>
      <c r="BD350" s="352"/>
      <c r="BE350" s="352"/>
      <c r="BF350" s="352"/>
      <c r="BG350" s="352"/>
      <c r="BH350" s="352"/>
      <c r="BI350" s="352"/>
      <c r="BJ350" s="352"/>
      <c r="BK350" s="352"/>
      <c r="BL350" s="352"/>
      <c r="BM350" s="352"/>
      <c r="BN350" s="352"/>
      <c r="BO350" s="352"/>
      <c r="BP350" s="340"/>
    </row>
    <row r="351" spans="1:68" ht="22.5" hidden="1" x14ac:dyDescent="0.25">
      <c r="A351" s="340"/>
      <c r="B351" s="340"/>
      <c r="C351" s="348"/>
      <c r="D351" s="348"/>
      <c r="E351" s="400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50"/>
      <c r="S351" s="350"/>
      <c r="T351" s="350"/>
      <c r="U351" s="350"/>
      <c r="V351" s="350"/>
      <c r="W351" s="350"/>
      <c r="X351" s="350"/>
      <c r="Y351" s="350"/>
      <c r="Z351" s="350"/>
      <c r="AA351" s="350"/>
      <c r="AB351" s="350"/>
      <c r="AC351" s="350"/>
      <c r="AD351" s="346"/>
      <c r="AE351" s="346"/>
      <c r="AF351" s="346"/>
      <c r="AG351" s="346"/>
      <c r="AH351" s="346"/>
      <c r="AI351" s="346"/>
      <c r="AJ351" s="346"/>
      <c r="AK351" s="346"/>
      <c r="AL351" s="346"/>
      <c r="AM351" s="346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2"/>
      <c r="BA351" s="352"/>
      <c r="BB351" s="352"/>
      <c r="BC351" s="352"/>
      <c r="BD351" s="352"/>
      <c r="BE351" s="352"/>
      <c r="BF351" s="352"/>
      <c r="BG351" s="352"/>
      <c r="BH351" s="352"/>
      <c r="BI351" s="352"/>
      <c r="BJ351" s="352"/>
      <c r="BK351" s="352"/>
      <c r="BL351" s="352"/>
      <c r="BM351" s="352"/>
      <c r="BN351" s="352"/>
      <c r="BO351" s="352"/>
      <c r="BP351" s="340"/>
    </row>
    <row r="352" spans="1:68" ht="22.5" hidden="1" x14ac:dyDescent="0.25">
      <c r="A352" s="340"/>
      <c r="B352" s="340"/>
      <c r="C352" s="348"/>
      <c r="D352" s="348"/>
      <c r="E352" s="400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50"/>
      <c r="S352" s="350"/>
      <c r="T352" s="350"/>
      <c r="U352" s="350"/>
      <c r="V352" s="350"/>
      <c r="W352" s="350"/>
      <c r="X352" s="350"/>
      <c r="Y352" s="350"/>
      <c r="Z352" s="350"/>
      <c r="AA352" s="350"/>
      <c r="AB352" s="350"/>
      <c r="AC352" s="350"/>
      <c r="AD352" s="346"/>
      <c r="AE352" s="346"/>
      <c r="AF352" s="346"/>
      <c r="AG352" s="346"/>
      <c r="AH352" s="346"/>
      <c r="AI352" s="346"/>
      <c r="AJ352" s="346"/>
      <c r="AK352" s="346"/>
      <c r="AL352" s="346"/>
      <c r="AM352" s="346"/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2"/>
      <c r="BA352" s="352"/>
      <c r="BB352" s="352"/>
      <c r="BC352" s="352"/>
      <c r="BD352" s="352"/>
      <c r="BE352" s="352"/>
      <c r="BF352" s="352"/>
      <c r="BG352" s="352"/>
      <c r="BH352" s="352"/>
      <c r="BI352" s="352"/>
      <c r="BJ352" s="352"/>
      <c r="BK352" s="352"/>
      <c r="BL352" s="352"/>
      <c r="BM352" s="352"/>
      <c r="BN352" s="352"/>
      <c r="BO352" s="352"/>
      <c r="BP352" s="340"/>
    </row>
    <row r="353" spans="1:68" ht="22.5" hidden="1" x14ac:dyDescent="0.25">
      <c r="A353" s="340"/>
      <c r="B353" s="340"/>
      <c r="C353" s="348"/>
      <c r="D353" s="348"/>
      <c r="E353" s="400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50"/>
      <c r="S353" s="350"/>
      <c r="T353" s="350"/>
      <c r="U353" s="350"/>
      <c r="V353" s="350"/>
      <c r="W353" s="350"/>
      <c r="X353" s="350"/>
      <c r="Y353" s="350"/>
      <c r="Z353" s="350"/>
      <c r="AA353" s="350"/>
      <c r="AB353" s="350"/>
      <c r="AC353" s="350"/>
      <c r="AD353" s="346"/>
      <c r="AE353" s="346"/>
      <c r="AF353" s="346"/>
      <c r="AG353" s="346"/>
      <c r="AH353" s="346"/>
      <c r="AI353" s="346"/>
      <c r="AJ353" s="346"/>
      <c r="AK353" s="346"/>
      <c r="AL353" s="346"/>
      <c r="AM353" s="346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1"/>
      <c r="AX353" s="351"/>
      <c r="AY353" s="351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2"/>
      <c r="BN353" s="352"/>
      <c r="BO353" s="352"/>
      <c r="BP353" s="340"/>
    </row>
    <row r="354" spans="1:68" ht="22.5" hidden="1" x14ac:dyDescent="0.25">
      <c r="A354" s="340"/>
      <c r="B354" s="340"/>
      <c r="C354" s="348"/>
      <c r="D354" s="348"/>
      <c r="E354" s="400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46"/>
      <c r="AE354" s="346"/>
      <c r="AF354" s="346"/>
      <c r="AG354" s="346"/>
      <c r="AH354" s="346"/>
      <c r="AI354" s="346"/>
      <c r="AJ354" s="346"/>
      <c r="AK354" s="346"/>
      <c r="AL354" s="346"/>
      <c r="AM354" s="346"/>
      <c r="AN354" s="351"/>
      <c r="AO354" s="351"/>
      <c r="AP354" s="351"/>
      <c r="AQ354" s="351"/>
      <c r="AR354" s="351"/>
      <c r="AS354" s="351"/>
      <c r="AT354" s="351"/>
      <c r="AU354" s="351"/>
      <c r="AV354" s="351"/>
      <c r="AW354" s="351"/>
      <c r="AX354" s="351"/>
      <c r="AY354" s="351"/>
      <c r="AZ354" s="352"/>
      <c r="BA354" s="352"/>
      <c r="BB354" s="352"/>
      <c r="BC354" s="352"/>
      <c r="BD354" s="352"/>
      <c r="BE354" s="352"/>
      <c r="BF354" s="352"/>
      <c r="BG354" s="352"/>
      <c r="BH354" s="352"/>
      <c r="BI354" s="352"/>
      <c r="BJ354" s="352"/>
      <c r="BK354" s="352"/>
      <c r="BL354" s="352"/>
      <c r="BM354" s="352"/>
      <c r="BN354" s="352"/>
      <c r="BO354" s="352"/>
      <c r="BP354" s="340"/>
    </row>
    <row r="355" spans="1:68" ht="22.5" hidden="1" x14ac:dyDescent="0.25">
      <c r="A355" s="340"/>
      <c r="B355" s="340"/>
      <c r="C355" s="348"/>
      <c r="D355" s="348"/>
      <c r="E355" s="400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50"/>
      <c r="S355" s="350"/>
      <c r="T355" s="350"/>
      <c r="U355" s="350"/>
      <c r="V355" s="350"/>
      <c r="W355" s="350"/>
      <c r="X355" s="350"/>
      <c r="Y355" s="350"/>
      <c r="Z355" s="350"/>
      <c r="AA355" s="350"/>
      <c r="AB355" s="350"/>
      <c r="AC355" s="350"/>
      <c r="AD355" s="346"/>
      <c r="AE355" s="346"/>
      <c r="AF355" s="346"/>
      <c r="AG355" s="346"/>
      <c r="AH355" s="346"/>
      <c r="AI355" s="346"/>
      <c r="AJ355" s="346"/>
      <c r="AK355" s="346"/>
      <c r="AL355" s="346"/>
      <c r="AM355" s="346"/>
      <c r="AN355" s="351"/>
      <c r="AO355" s="351"/>
      <c r="AP355" s="351"/>
      <c r="AQ355" s="351"/>
      <c r="AR355" s="351"/>
      <c r="AS355" s="351"/>
      <c r="AT355" s="351"/>
      <c r="AU355" s="351"/>
      <c r="AV355" s="351"/>
      <c r="AW355" s="351"/>
      <c r="AX355" s="351"/>
      <c r="AY355" s="351"/>
      <c r="AZ355" s="352"/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  <c r="BL355" s="352"/>
      <c r="BM355" s="352"/>
      <c r="BN355" s="352"/>
      <c r="BO355" s="352"/>
      <c r="BP355" s="340"/>
    </row>
    <row r="356" spans="1:68" ht="22.5" hidden="1" x14ac:dyDescent="0.25">
      <c r="A356" s="340"/>
      <c r="B356" s="340"/>
      <c r="C356" s="348"/>
      <c r="D356" s="348"/>
      <c r="E356" s="400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50"/>
      <c r="S356" s="350"/>
      <c r="T356" s="350"/>
      <c r="U356" s="350"/>
      <c r="V356" s="350"/>
      <c r="W356" s="350"/>
      <c r="X356" s="350"/>
      <c r="Y356" s="350"/>
      <c r="Z356" s="350"/>
      <c r="AA356" s="350"/>
      <c r="AB356" s="350"/>
      <c r="AC356" s="350"/>
      <c r="AD356" s="346"/>
      <c r="AE356" s="346"/>
      <c r="AF356" s="346"/>
      <c r="AG356" s="346"/>
      <c r="AH356" s="346"/>
      <c r="AI356" s="346"/>
      <c r="AJ356" s="346"/>
      <c r="AK356" s="346"/>
      <c r="AL356" s="346"/>
      <c r="AM356" s="346"/>
      <c r="AN356" s="351"/>
      <c r="AO356" s="351"/>
      <c r="AP356" s="351"/>
      <c r="AQ356" s="351"/>
      <c r="AR356" s="351"/>
      <c r="AS356" s="351"/>
      <c r="AT356" s="351"/>
      <c r="AU356" s="351"/>
      <c r="AV356" s="351"/>
      <c r="AW356" s="351"/>
      <c r="AX356" s="351"/>
      <c r="AY356" s="351"/>
      <c r="AZ356" s="352"/>
      <c r="BA356" s="352"/>
      <c r="BB356" s="352"/>
      <c r="BC356" s="352"/>
      <c r="BD356" s="352"/>
      <c r="BE356" s="352"/>
      <c r="BF356" s="352"/>
      <c r="BG356" s="352"/>
      <c r="BH356" s="352"/>
      <c r="BI356" s="352"/>
      <c r="BJ356" s="352"/>
      <c r="BK356" s="352"/>
      <c r="BL356" s="352"/>
      <c r="BM356" s="352"/>
      <c r="BN356" s="352"/>
      <c r="BO356" s="352"/>
      <c r="BP356" s="340"/>
    </row>
    <row r="357" spans="1:68" ht="22.5" hidden="1" x14ac:dyDescent="0.25">
      <c r="A357" s="340"/>
      <c r="B357" s="340"/>
      <c r="C357" s="348"/>
      <c r="D357" s="348"/>
      <c r="E357" s="400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50"/>
      <c r="S357" s="350"/>
      <c r="T357" s="350"/>
      <c r="U357" s="350"/>
      <c r="V357" s="350"/>
      <c r="W357" s="350"/>
      <c r="X357" s="350"/>
      <c r="Y357" s="350"/>
      <c r="Z357" s="350"/>
      <c r="AA357" s="350"/>
      <c r="AB357" s="350"/>
      <c r="AC357" s="350"/>
      <c r="AD357" s="346"/>
      <c r="AE357" s="346"/>
      <c r="AF357" s="346"/>
      <c r="AG357" s="346"/>
      <c r="AH357" s="346"/>
      <c r="AI357" s="346"/>
      <c r="AJ357" s="346"/>
      <c r="AK357" s="346"/>
      <c r="AL357" s="346"/>
      <c r="AM357" s="346"/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2"/>
      <c r="BA357" s="352"/>
      <c r="BB357" s="352"/>
      <c r="BC357" s="352"/>
      <c r="BD357" s="352"/>
      <c r="BE357" s="352"/>
      <c r="BF357" s="352"/>
      <c r="BG357" s="352"/>
      <c r="BH357" s="352"/>
      <c r="BI357" s="352"/>
      <c r="BJ357" s="352"/>
      <c r="BK357" s="352"/>
      <c r="BL357" s="352"/>
      <c r="BM357" s="352"/>
      <c r="BN357" s="352"/>
      <c r="BO357" s="352"/>
      <c r="BP357" s="340"/>
    </row>
    <row r="358" spans="1:68" ht="22.5" hidden="1" x14ac:dyDescent="0.25">
      <c r="A358" s="340"/>
      <c r="B358" s="340"/>
      <c r="C358" s="348"/>
      <c r="D358" s="348"/>
      <c r="E358" s="400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46"/>
      <c r="AE358" s="346"/>
      <c r="AF358" s="346"/>
      <c r="AG358" s="346"/>
      <c r="AH358" s="346"/>
      <c r="AI358" s="346"/>
      <c r="AJ358" s="346"/>
      <c r="AK358" s="346"/>
      <c r="AL358" s="346"/>
      <c r="AM358" s="346"/>
      <c r="AN358" s="351"/>
      <c r="AO358" s="351"/>
      <c r="AP358" s="351"/>
      <c r="AQ358" s="351"/>
      <c r="AR358" s="351"/>
      <c r="AS358" s="351"/>
      <c r="AT358" s="351"/>
      <c r="AU358" s="351"/>
      <c r="AV358" s="351"/>
      <c r="AW358" s="351"/>
      <c r="AX358" s="351"/>
      <c r="AY358" s="351"/>
      <c r="AZ358" s="352"/>
      <c r="BA358" s="352"/>
      <c r="BB358" s="352"/>
      <c r="BC358" s="352"/>
      <c r="BD358" s="352"/>
      <c r="BE358" s="352"/>
      <c r="BF358" s="352"/>
      <c r="BG358" s="352"/>
      <c r="BH358" s="352"/>
      <c r="BI358" s="352"/>
      <c r="BJ358" s="352"/>
      <c r="BK358" s="352"/>
      <c r="BL358" s="352"/>
      <c r="BM358" s="352"/>
      <c r="BN358" s="352"/>
      <c r="BO358" s="352"/>
      <c r="BP358" s="340"/>
    </row>
    <row r="359" spans="1:68" ht="22.5" hidden="1" x14ac:dyDescent="0.25">
      <c r="A359" s="340"/>
      <c r="B359" s="340"/>
      <c r="C359" s="348"/>
      <c r="D359" s="348"/>
      <c r="E359" s="400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50"/>
      <c r="S359" s="350"/>
      <c r="T359" s="350"/>
      <c r="U359" s="350"/>
      <c r="V359" s="350"/>
      <c r="W359" s="350"/>
      <c r="X359" s="350"/>
      <c r="Y359" s="350"/>
      <c r="Z359" s="350"/>
      <c r="AA359" s="350"/>
      <c r="AB359" s="350"/>
      <c r="AC359" s="350"/>
      <c r="AD359" s="346"/>
      <c r="AE359" s="346"/>
      <c r="AF359" s="346"/>
      <c r="AG359" s="346"/>
      <c r="AH359" s="346"/>
      <c r="AI359" s="346"/>
      <c r="AJ359" s="346"/>
      <c r="AK359" s="346"/>
      <c r="AL359" s="346"/>
      <c r="AM359" s="346"/>
      <c r="AN359" s="351"/>
      <c r="AO359" s="351"/>
      <c r="AP359" s="351"/>
      <c r="AQ359" s="351"/>
      <c r="AR359" s="351"/>
      <c r="AS359" s="351"/>
      <c r="AT359" s="351"/>
      <c r="AU359" s="351"/>
      <c r="AV359" s="351"/>
      <c r="AW359" s="351"/>
      <c r="AX359" s="351"/>
      <c r="AY359" s="351"/>
      <c r="AZ359" s="352"/>
      <c r="BA359" s="352"/>
      <c r="BB359" s="352"/>
      <c r="BC359" s="352"/>
      <c r="BD359" s="352"/>
      <c r="BE359" s="352"/>
      <c r="BF359" s="352"/>
      <c r="BG359" s="352"/>
      <c r="BH359" s="352"/>
      <c r="BI359" s="352"/>
      <c r="BJ359" s="352"/>
      <c r="BK359" s="352"/>
      <c r="BL359" s="352"/>
      <c r="BM359" s="352"/>
      <c r="BN359" s="352"/>
      <c r="BO359" s="352"/>
      <c r="BP359" s="340"/>
    </row>
    <row r="360" spans="1:68" ht="22.5" hidden="1" x14ac:dyDescent="0.25">
      <c r="A360" s="340"/>
      <c r="B360" s="340"/>
      <c r="C360" s="348"/>
      <c r="D360" s="348"/>
      <c r="E360" s="400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50"/>
      <c r="S360" s="350"/>
      <c r="T360" s="350"/>
      <c r="U360" s="350"/>
      <c r="V360" s="350"/>
      <c r="W360" s="350"/>
      <c r="X360" s="350"/>
      <c r="Y360" s="350"/>
      <c r="Z360" s="350"/>
      <c r="AA360" s="350"/>
      <c r="AB360" s="350"/>
      <c r="AC360" s="350"/>
      <c r="AD360" s="346"/>
      <c r="AE360" s="346"/>
      <c r="AF360" s="346"/>
      <c r="AG360" s="346"/>
      <c r="AH360" s="346"/>
      <c r="AI360" s="346"/>
      <c r="AJ360" s="346"/>
      <c r="AK360" s="346"/>
      <c r="AL360" s="346"/>
      <c r="AM360" s="346"/>
      <c r="AN360" s="351"/>
      <c r="AO360" s="351"/>
      <c r="AP360" s="351"/>
      <c r="AQ360" s="351"/>
      <c r="AR360" s="351"/>
      <c r="AS360" s="351"/>
      <c r="AT360" s="351"/>
      <c r="AU360" s="351"/>
      <c r="AV360" s="351"/>
      <c r="AW360" s="351"/>
      <c r="AX360" s="351"/>
      <c r="AY360" s="351"/>
      <c r="AZ360" s="352"/>
      <c r="BA360" s="352"/>
      <c r="BB360" s="352"/>
      <c r="BC360" s="352"/>
      <c r="BD360" s="352"/>
      <c r="BE360" s="352"/>
      <c r="BF360" s="352"/>
      <c r="BG360" s="352"/>
      <c r="BH360" s="352"/>
      <c r="BI360" s="352"/>
      <c r="BJ360" s="352"/>
      <c r="BK360" s="352"/>
      <c r="BL360" s="352"/>
      <c r="BM360" s="352"/>
      <c r="BN360" s="352"/>
      <c r="BO360" s="352"/>
      <c r="BP360" s="340"/>
    </row>
    <row r="361" spans="1:68" ht="22.5" hidden="1" x14ac:dyDescent="0.25">
      <c r="A361" s="340"/>
      <c r="B361" s="340"/>
      <c r="C361" s="348"/>
      <c r="D361" s="348"/>
      <c r="E361" s="400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50"/>
      <c r="S361" s="350"/>
      <c r="T361" s="350"/>
      <c r="U361" s="350"/>
      <c r="V361" s="350"/>
      <c r="W361" s="350"/>
      <c r="X361" s="350"/>
      <c r="Y361" s="350"/>
      <c r="Z361" s="350"/>
      <c r="AA361" s="350"/>
      <c r="AB361" s="350"/>
      <c r="AC361" s="350"/>
      <c r="AD361" s="346"/>
      <c r="AE361" s="346"/>
      <c r="AF361" s="346"/>
      <c r="AG361" s="346"/>
      <c r="AH361" s="346"/>
      <c r="AI361" s="346"/>
      <c r="AJ361" s="346"/>
      <c r="AK361" s="346"/>
      <c r="AL361" s="346"/>
      <c r="AM361" s="346"/>
      <c r="AN361" s="351"/>
      <c r="AO361" s="351"/>
      <c r="AP361" s="351"/>
      <c r="AQ361" s="351"/>
      <c r="AR361" s="351"/>
      <c r="AS361" s="351"/>
      <c r="AT361" s="351"/>
      <c r="AU361" s="351"/>
      <c r="AV361" s="351"/>
      <c r="AW361" s="351"/>
      <c r="AX361" s="351"/>
      <c r="AY361" s="351"/>
      <c r="AZ361" s="352"/>
      <c r="BA361" s="352"/>
      <c r="BB361" s="352"/>
      <c r="BC361" s="352"/>
      <c r="BD361" s="352"/>
      <c r="BE361" s="352"/>
      <c r="BF361" s="352"/>
      <c r="BG361" s="352"/>
      <c r="BH361" s="352"/>
      <c r="BI361" s="352"/>
      <c r="BJ361" s="352"/>
      <c r="BK361" s="352"/>
      <c r="BL361" s="352"/>
      <c r="BM361" s="352"/>
      <c r="BN361" s="352"/>
      <c r="BO361" s="352"/>
      <c r="BP361" s="340"/>
    </row>
    <row r="362" spans="1:68" ht="22.5" hidden="1" x14ac:dyDescent="0.25">
      <c r="A362" s="340"/>
      <c r="B362" s="340"/>
      <c r="C362" s="348"/>
      <c r="D362" s="348"/>
      <c r="E362" s="400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46"/>
      <c r="AE362" s="346"/>
      <c r="AF362" s="346"/>
      <c r="AG362" s="346"/>
      <c r="AH362" s="346"/>
      <c r="AI362" s="346"/>
      <c r="AJ362" s="346"/>
      <c r="AK362" s="346"/>
      <c r="AL362" s="346"/>
      <c r="AM362" s="346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2"/>
      <c r="BA362" s="352"/>
      <c r="BB362" s="352"/>
      <c r="BC362" s="352"/>
      <c r="BD362" s="352"/>
      <c r="BE362" s="352"/>
      <c r="BF362" s="352"/>
      <c r="BG362" s="352"/>
      <c r="BH362" s="352"/>
      <c r="BI362" s="352"/>
      <c r="BJ362" s="352"/>
      <c r="BK362" s="352"/>
      <c r="BL362" s="352"/>
      <c r="BM362" s="352"/>
      <c r="BN362" s="352"/>
      <c r="BO362" s="352"/>
      <c r="BP362" s="340"/>
    </row>
    <row r="363" spans="1:68" ht="22.5" hidden="1" x14ac:dyDescent="0.25">
      <c r="A363" s="340"/>
      <c r="B363" s="340"/>
      <c r="C363" s="348"/>
      <c r="D363" s="348"/>
      <c r="E363" s="400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50"/>
      <c r="S363" s="350"/>
      <c r="T363" s="350"/>
      <c r="U363" s="350"/>
      <c r="V363" s="350"/>
      <c r="W363" s="350"/>
      <c r="X363" s="350"/>
      <c r="Y363" s="350"/>
      <c r="Z363" s="350"/>
      <c r="AA363" s="350"/>
      <c r="AB363" s="350"/>
      <c r="AC363" s="350"/>
      <c r="AD363" s="346"/>
      <c r="AE363" s="346"/>
      <c r="AF363" s="346"/>
      <c r="AG363" s="346"/>
      <c r="AH363" s="346"/>
      <c r="AI363" s="346"/>
      <c r="AJ363" s="346"/>
      <c r="AK363" s="346"/>
      <c r="AL363" s="346"/>
      <c r="AM363" s="346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1"/>
      <c r="AX363" s="351"/>
      <c r="AY363" s="351"/>
      <c r="AZ363" s="352"/>
      <c r="BA363" s="352"/>
      <c r="BB363" s="352"/>
      <c r="BC363" s="352"/>
      <c r="BD363" s="352"/>
      <c r="BE363" s="352"/>
      <c r="BF363" s="352"/>
      <c r="BG363" s="352"/>
      <c r="BH363" s="352"/>
      <c r="BI363" s="352"/>
      <c r="BJ363" s="352"/>
      <c r="BK363" s="352"/>
      <c r="BL363" s="352"/>
      <c r="BM363" s="352"/>
      <c r="BN363" s="352"/>
      <c r="BO363" s="352"/>
      <c r="BP363" s="340"/>
    </row>
    <row r="364" spans="1:68" ht="22.5" hidden="1" x14ac:dyDescent="0.25">
      <c r="A364" s="340"/>
      <c r="B364" s="340"/>
      <c r="C364" s="348"/>
      <c r="D364" s="348"/>
      <c r="E364" s="400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50"/>
      <c r="S364" s="350"/>
      <c r="T364" s="350"/>
      <c r="U364" s="350"/>
      <c r="V364" s="350"/>
      <c r="W364" s="350"/>
      <c r="X364" s="350"/>
      <c r="Y364" s="350"/>
      <c r="Z364" s="350"/>
      <c r="AA364" s="350"/>
      <c r="AB364" s="350"/>
      <c r="AC364" s="350"/>
      <c r="AD364" s="346"/>
      <c r="AE364" s="346"/>
      <c r="AF364" s="346"/>
      <c r="AG364" s="346"/>
      <c r="AH364" s="346"/>
      <c r="AI364" s="346"/>
      <c r="AJ364" s="346"/>
      <c r="AK364" s="346"/>
      <c r="AL364" s="346"/>
      <c r="AM364" s="346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1"/>
      <c r="AY364" s="351"/>
      <c r="AZ364" s="352"/>
      <c r="BA364" s="352"/>
      <c r="BB364" s="352"/>
      <c r="BC364" s="352"/>
      <c r="BD364" s="352"/>
      <c r="BE364" s="352"/>
      <c r="BF364" s="352"/>
      <c r="BG364" s="352"/>
      <c r="BH364" s="352"/>
      <c r="BI364" s="352"/>
      <c r="BJ364" s="352"/>
      <c r="BK364" s="352"/>
      <c r="BL364" s="352"/>
      <c r="BM364" s="352"/>
      <c r="BN364" s="352"/>
      <c r="BO364" s="352"/>
      <c r="BP364" s="340"/>
    </row>
    <row r="365" spans="1:68" ht="22.5" hidden="1" x14ac:dyDescent="0.25">
      <c r="A365" s="340"/>
      <c r="B365" s="340"/>
      <c r="C365" s="348"/>
      <c r="D365" s="348"/>
      <c r="E365" s="400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50"/>
      <c r="S365" s="350"/>
      <c r="T365" s="350"/>
      <c r="U365" s="350"/>
      <c r="V365" s="350"/>
      <c r="W365" s="350"/>
      <c r="X365" s="350"/>
      <c r="Y365" s="350"/>
      <c r="Z365" s="350"/>
      <c r="AA365" s="350"/>
      <c r="AB365" s="350"/>
      <c r="AC365" s="350"/>
      <c r="AD365" s="346"/>
      <c r="AE365" s="346"/>
      <c r="AF365" s="346"/>
      <c r="AG365" s="346"/>
      <c r="AH365" s="346"/>
      <c r="AI365" s="346"/>
      <c r="AJ365" s="346"/>
      <c r="AK365" s="346"/>
      <c r="AL365" s="346"/>
      <c r="AM365" s="346"/>
      <c r="AN365" s="351"/>
      <c r="AO365" s="351"/>
      <c r="AP365" s="351"/>
      <c r="AQ365" s="351"/>
      <c r="AR365" s="351"/>
      <c r="AS365" s="351"/>
      <c r="AT365" s="351"/>
      <c r="AU365" s="351"/>
      <c r="AV365" s="351"/>
      <c r="AW365" s="351"/>
      <c r="AX365" s="351"/>
      <c r="AY365" s="351"/>
      <c r="AZ365" s="352"/>
      <c r="BA365" s="352"/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  <c r="BL365" s="352"/>
      <c r="BM365" s="352"/>
      <c r="BN365" s="352"/>
      <c r="BO365" s="352"/>
      <c r="BP365" s="340"/>
    </row>
    <row r="366" spans="1:68" ht="22.5" hidden="1" x14ac:dyDescent="0.25">
      <c r="A366" s="340"/>
      <c r="B366" s="340"/>
      <c r="C366" s="348"/>
      <c r="D366" s="348"/>
      <c r="E366" s="400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46"/>
      <c r="AE366" s="346"/>
      <c r="AF366" s="346"/>
      <c r="AG366" s="346"/>
      <c r="AH366" s="346"/>
      <c r="AI366" s="346"/>
      <c r="AJ366" s="346"/>
      <c r="AK366" s="346"/>
      <c r="AL366" s="346"/>
      <c r="AM366" s="346"/>
      <c r="AN366" s="351"/>
      <c r="AO366" s="351"/>
      <c r="AP366" s="351"/>
      <c r="AQ366" s="351"/>
      <c r="AR366" s="351"/>
      <c r="AS366" s="351"/>
      <c r="AT366" s="351"/>
      <c r="AU366" s="351"/>
      <c r="AV366" s="351"/>
      <c r="AW366" s="351"/>
      <c r="AX366" s="351"/>
      <c r="AY366" s="351"/>
      <c r="AZ366" s="352"/>
      <c r="BA366" s="352"/>
      <c r="BB366" s="352"/>
      <c r="BC366" s="352"/>
      <c r="BD366" s="352"/>
      <c r="BE366" s="352"/>
      <c r="BF366" s="352"/>
      <c r="BG366" s="352"/>
      <c r="BH366" s="352"/>
      <c r="BI366" s="352"/>
      <c r="BJ366" s="352"/>
      <c r="BK366" s="352"/>
      <c r="BL366" s="352"/>
      <c r="BM366" s="352"/>
      <c r="BN366" s="352"/>
      <c r="BO366" s="352"/>
      <c r="BP366" s="340"/>
    </row>
    <row r="367" spans="1:68" ht="22.5" hidden="1" x14ac:dyDescent="0.25">
      <c r="A367" s="340"/>
      <c r="B367" s="340"/>
      <c r="C367" s="348"/>
      <c r="D367" s="348"/>
      <c r="E367" s="400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50"/>
      <c r="S367" s="350"/>
      <c r="T367" s="350"/>
      <c r="U367" s="350"/>
      <c r="V367" s="350"/>
      <c r="W367" s="350"/>
      <c r="X367" s="350"/>
      <c r="Y367" s="350"/>
      <c r="Z367" s="350"/>
      <c r="AA367" s="350"/>
      <c r="AB367" s="350"/>
      <c r="AC367" s="350"/>
      <c r="AD367" s="346"/>
      <c r="AE367" s="346"/>
      <c r="AF367" s="346"/>
      <c r="AG367" s="346"/>
      <c r="AH367" s="346"/>
      <c r="AI367" s="346"/>
      <c r="AJ367" s="346"/>
      <c r="AK367" s="346"/>
      <c r="AL367" s="346"/>
      <c r="AM367" s="346"/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2"/>
      <c r="BA367" s="352"/>
      <c r="BB367" s="352"/>
      <c r="BC367" s="352"/>
      <c r="BD367" s="352"/>
      <c r="BE367" s="352"/>
      <c r="BF367" s="352"/>
      <c r="BG367" s="352"/>
      <c r="BH367" s="352"/>
      <c r="BI367" s="352"/>
      <c r="BJ367" s="352"/>
      <c r="BK367" s="352"/>
      <c r="BL367" s="352"/>
      <c r="BM367" s="352"/>
      <c r="BN367" s="352"/>
      <c r="BO367" s="352"/>
      <c r="BP367" s="340"/>
    </row>
    <row r="368" spans="1:68" ht="22.5" hidden="1" x14ac:dyDescent="0.25">
      <c r="A368" s="340"/>
      <c r="B368" s="340"/>
      <c r="C368" s="348"/>
      <c r="D368" s="348"/>
      <c r="E368" s="400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50"/>
      <c r="S368" s="350"/>
      <c r="T368" s="350"/>
      <c r="U368" s="350"/>
      <c r="V368" s="350"/>
      <c r="W368" s="350"/>
      <c r="X368" s="350"/>
      <c r="Y368" s="350"/>
      <c r="Z368" s="350"/>
      <c r="AA368" s="350"/>
      <c r="AB368" s="350"/>
      <c r="AC368" s="350"/>
      <c r="AD368" s="346"/>
      <c r="AE368" s="346"/>
      <c r="AF368" s="346"/>
      <c r="AG368" s="346"/>
      <c r="AH368" s="346"/>
      <c r="AI368" s="346"/>
      <c r="AJ368" s="346"/>
      <c r="AK368" s="346"/>
      <c r="AL368" s="346"/>
      <c r="AM368" s="346"/>
      <c r="AN368" s="351"/>
      <c r="AO368" s="351"/>
      <c r="AP368" s="351"/>
      <c r="AQ368" s="351"/>
      <c r="AR368" s="351"/>
      <c r="AS368" s="351"/>
      <c r="AT368" s="351"/>
      <c r="AU368" s="351"/>
      <c r="AV368" s="351"/>
      <c r="AW368" s="351"/>
      <c r="AX368" s="351"/>
      <c r="AY368" s="351"/>
      <c r="AZ368" s="352"/>
      <c r="BA368" s="352"/>
      <c r="BB368" s="352"/>
      <c r="BC368" s="352"/>
      <c r="BD368" s="352"/>
      <c r="BE368" s="352"/>
      <c r="BF368" s="352"/>
      <c r="BG368" s="352"/>
      <c r="BH368" s="352"/>
      <c r="BI368" s="352"/>
      <c r="BJ368" s="352"/>
      <c r="BK368" s="352"/>
      <c r="BL368" s="352"/>
      <c r="BM368" s="352"/>
      <c r="BN368" s="352"/>
      <c r="BO368" s="352"/>
      <c r="BP368" s="340"/>
    </row>
    <row r="369" spans="1:68" ht="22.5" hidden="1" x14ac:dyDescent="0.25">
      <c r="A369" s="340"/>
      <c r="B369" s="340"/>
      <c r="C369" s="348"/>
      <c r="D369" s="348"/>
      <c r="E369" s="400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50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50"/>
      <c r="AC369" s="350"/>
      <c r="AD369" s="346"/>
      <c r="AE369" s="346"/>
      <c r="AF369" s="346"/>
      <c r="AG369" s="346"/>
      <c r="AH369" s="346"/>
      <c r="AI369" s="346"/>
      <c r="AJ369" s="346"/>
      <c r="AK369" s="346"/>
      <c r="AL369" s="346"/>
      <c r="AM369" s="346"/>
      <c r="AN369" s="351"/>
      <c r="AO369" s="351"/>
      <c r="AP369" s="351"/>
      <c r="AQ369" s="351"/>
      <c r="AR369" s="351"/>
      <c r="AS369" s="351"/>
      <c r="AT369" s="351"/>
      <c r="AU369" s="351"/>
      <c r="AV369" s="351"/>
      <c r="AW369" s="351"/>
      <c r="AX369" s="351"/>
      <c r="AY369" s="351"/>
      <c r="AZ369" s="352"/>
      <c r="BA369" s="352"/>
      <c r="BB369" s="352"/>
      <c r="BC369" s="352"/>
      <c r="BD369" s="352"/>
      <c r="BE369" s="352"/>
      <c r="BF369" s="352"/>
      <c r="BG369" s="352"/>
      <c r="BH369" s="352"/>
      <c r="BI369" s="352"/>
      <c r="BJ369" s="352"/>
      <c r="BK369" s="352"/>
      <c r="BL369" s="352"/>
      <c r="BM369" s="352"/>
      <c r="BN369" s="352"/>
      <c r="BO369" s="352"/>
      <c r="BP369" s="340"/>
    </row>
    <row r="370" spans="1:68" ht="22.5" hidden="1" x14ac:dyDescent="0.25">
      <c r="A370" s="340"/>
      <c r="B370" s="340"/>
      <c r="C370" s="348"/>
      <c r="D370" s="348"/>
      <c r="E370" s="400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46"/>
      <c r="AE370" s="346"/>
      <c r="AF370" s="346"/>
      <c r="AG370" s="346"/>
      <c r="AH370" s="346"/>
      <c r="AI370" s="346"/>
      <c r="AJ370" s="346"/>
      <c r="AK370" s="346"/>
      <c r="AL370" s="346"/>
      <c r="AM370" s="346"/>
      <c r="AN370" s="351"/>
      <c r="AO370" s="351"/>
      <c r="AP370" s="351"/>
      <c r="AQ370" s="351"/>
      <c r="AR370" s="351"/>
      <c r="AS370" s="351"/>
      <c r="AT370" s="351"/>
      <c r="AU370" s="351"/>
      <c r="AV370" s="351"/>
      <c r="AW370" s="351"/>
      <c r="AX370" s="351"/>
      <c r="AY370" s="351"/>
      <c r="AZ370" s="352"/>
      <c r="BA370" s="352"/>
      <c r="BB370" s="352"/>
      <c r="BC370" s="352"/>
      <c r="BD370" s="352"/>
      <c r="BE370" s="352"/>
      <c r="BF370" s="352"/>
      <c r="BG370" s="352"/>
      <c r="BH370" s="352"/>
      <c r="BI370" s="352"/>
      <c r="BJ370" s="352"/>
      <c r="BK370" s="352"/>
      <c r="BL370" s="352"/>
      <c r="BM370" s="352"/>
      <c r="BN370" s="352"/>
      <c r="BO370" s="352"/>
      <c r="BP370" s="340"/>
    </row>
    <row r="371" spans="1:68" ht="22.5" hidden="1" x14ac:dyDescent="0.25">
      <c r="A371" s="340"/>
      <c r="B371" s="340"/>
      <c r="C371" s="348"/>
      <c r="D371" s="348"/>
      <c r="E371" s="400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50"/>
      <c r="S371" s="350"/>
      <c r="T371" s="350"/>
      <c r="U371" s="350"/>
      <c r="V371" s="350"/>
      <c r="W371" s="350"/>
      <c r="X371" s="350"/>
      <c r="Y371" s="350"/>
      <c r="Z371" s="350"/>
      <c r="AA371" s="350"/>
      <c r="AB371" s="350"/>
      <c r="AC371" s="350"/>
      <c r="AD371" s="346"/>
      <c r="AE371" s="346"/>
      <c r="AF371" s="346"/>
      <c r="AG371" s="346"/>
      <c r="AH371" s="346"/>
      <c r="AI371" s="346"/>
      <c r="AJ371" s="346"/>
      <c r="AK371" s="346"/>
      <c r="AL371" s="346"/>
      <c r="AM371" s="346"/>
      <c r="AN371" s="351"/>
      <c r="AO371" s="351"/>
      <c r="AP371" s="351"/>
      <c r="AQ371" s="351"/>
      <c r="AR371" s="351"/>
      <c r="AS371" s="351"/>
      <c r="AT371" s="351"/>
      <c r="AU371" s="351"/>
      <c r="AV371" s="351"/>
      <c r="AW371" s="351"/>
      <c r="AX371" s="351"/>
      <c r="AY371" s="351"/>
      <c r="AZ371" s="352"/>
      <c r="BA371" s="352"/>
      <c r="BB371" s="352"/>
      <c r="BC371" s="352"/>
      <c r="BD371" s="352"/>
      <c r="BE371" s="352"/>
      <c r="BF371" s="352"/>
      <c r="BG371" s="352"/>
      <c r="BH371" s="352"/>
      <c r="BI371" s="352"/>
      <c r="BJ371" s="352"/>
      <c r="BK371" s="352"/>
      <c r="BL371" s="352"/>
      <c r="BM371" s="352"/>
      <c r="BN371" s="352"/>
      <c r="BO371" s="352"/>
      <c r="BP371" s="340"/>
    </row>
    <row r="372" spans="1:68" ht="22.5" hidden="1" x14ac:dyDescent="0.25">
      <c r="A372" s="340"/>
      <c r="B372" s="340"/>
      <c r="C372" s="348"/>
      <c r="D372" s="348"/>
      <c r="E372" s="400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50"/>
      <c r="S372" s="350"/>
      <c r="T372" s="350"/>
      <c r="U372" s="350"/>
      <c r="V372" s="350"/>
      <c r="W372" s="350"/>
      <c r="X372" s="350"/>
      <c r="Y372" s="350"/>
      <c r="Z372" s="350"/>
      <c r="AA372" s="350"/>
      <c r="AB372" s="350"/>
      <c r="AC372" s="350"/>
      <c r="AD372" s="346"/>
      <c r="AE372" s="346"/>
      <c r="AF372" s="346"/>
      <c r="AG372" s="346"/>
      <c r="AH372" s="346"/>
      <c r="AI372" s="346"/>
      <c r="AJ372" s="346"/>
      <c r="AK372" s="346"/>
      <c r="AL372" s="346"/>
      <c r="AM372" s="346"/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2"/>
      <c r="BA372" s="352"/>
      <c r="BB372" s="352"/>
      <c r="BC372" s="352"/>
      <c r="BD372" s="352"/>
      <c r="BE372" s="352"/>
      <c r="BF372" s="352"/>
      <c r="BG372" s="352"/>
      <c r="BH372" s="352"/>
      <c r="BI372" s="352"/>
      <c r="BJ372" s="352"/>
      <c r="BK372" s="352"/>
      <c r="BL372" s="352"/>
      <c r="BM372" s="352"/>
      <c r="BN372" s="352"/>
      <c r="BO372" s="352"/>
      <c r="BP372" s="340"/>
    </row>
    <row r="373" spans="1:68" ht="22.5" hidden="1" x14ac:dyDescent="0.25">
      <c r="A373" s="340"/>
      <c r="B373" s="340"/>
      <c r="C373" s="348"/>
      <c r="D373" s="348"/>
      <c r="E373" s="400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50"/>
      <c r="S373" s="350"/>
      <c r="T373" s="350"/>
      <c r="U373" s="350"/>
      <c r="V373" s="350"/>
      <c r="W373" s="350"/>
      <c r="X373" s="350"/>
      <c r="Y373" s="350"/>
      <c r="Z373" s="350"/>
      <c r="AA373" s="350"/>
      <c r="AB373" s="350"/>
      <c r="AC373" s="350"/>
      <c r="AD373" s="346"/>
      <c r="AE373" s="346"/>
      <c r="AF373" s="346"/>
      <c r="AG373" s="346"/>
      <c r="AH373" s="346"/>
      <c r="AI373" s="346"/>
      <c r="AJ373" s="346"/>
      <c r="AK373" s="346"/>
      <c r="AL373" s="346"/>
      <c r="AM373" s="346"/>
      <c r="AN373" s="351"/>
      <c r="AO373" s="351"/>
      <c r="AP373" s="351"/>
      <c r="AQ373" s="351"/>
      <c r="AR373" s="351"/>
      <c r="AS373" s="351"/>
      <c r="AT373" s="351"/>
      <c r="AU373" s="351"/>
      <c r="AV373" s="351"/>
      <c r="AW373" s="351"/>
      <c r="AX373" s="351"/>
      <c r="AY373" s="351"/>
      <c r="AZ373" s="352"/>
      <c r="BA373" s="352"/>
      <c r="BB373" s="352"/>
      <c r="BC373" s="352"/>
      <c r="BD373" s="352"/>
      <c r="BE373" s="352"/>
      <c r="BF373" s="352"/>
      <c r="BG373" s="352"/>
      <c r="BH373" s="352"/>
      <c r="BI373" s="352"/>
      <c r="BJ373" s="352"/>
      <c r="BK373" s="352"/>
      <c r="BL373" s="352"/>
      <c r="BM373" s="352"/>
      <c r="BN373" s="352"/>
      <c r="BO373" s="352"/>
      <c r="BP373" s="340"/>
    </row>
    <row r="374" spans="1:68" ht="22.5" hidden="1" x14ac:dyDescent="0.25">
      <c r="A374" s="340"/>
      <c r="B374" s="340"/>
      <c r="C374" s="348"/>
      <c r="D374" s="348"/>
      <c r="E374" s="400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50"/>
      <c r="S374" s="350"/>
      <c r="T374" s="350"/>
      <c r="U374" s="350"/>
      <c r="V374" s="350"/>
      <c r="W374" s="350"/>
      <c r="X374" s="350"/>
      <c r="Y374" s="350"/>
      <c r="Z374" s="350"/>
      <c r="AA374" s="350"/>
      <c r="AB374" s="350"/>
      <c r="AC374" s="350"/>
      <c r="AD374" s="346"/>
      <c r="AE374" s="346"/>
      <c r="AF374" s="346"/>
      <c r="AG374" s="346"/>
      <c r="AH374" s="346"/>
      <c r="AI374" s="346"/>
      <c r="AJ374" s="346"/>
      <c r="AK374" s="346"/>
      <c r="AL374" s="346"/>
      <c r="AM374" s="346"/>
      <c r="AN374" s="351"/>
      <c r="AO374" s="351"/>
      <c r="AP374" s="351"/>
      <c r="AQ374" s="351"/>
      <c r="AR374" s="351"/>
      <c r="AS374" s="351"/>
      <c r="AT374" s="351"/>
      <c r="AU374" s="351"/>
      <c r="AV374" s="351"/>
      <c r="AW374" s="351"/>
      <c r="AX374" s="351"/>
      <c r="AY374" s="351"/>
      <c r="AZ374" s="352"/>
      <c r="BA374" s="352"/>
      <c r="BB374" s="352"/>
      <c r="BC374" s="352"/>
      <c r="BD374" s="352"/>
      <c r="BE374" s="352"/>
      <c r="BF374" s="352"/>
      <c r="BG374" s="352"/>
      <c r="BH374" s="352"/>
      <c r="BI374" s="352"/>
      <c r="BJ374" s="352"/>
      <c r="BK374" s="352"/>
      <c r="BL374" s="352"/>
      <c r="BM374" s="352"/>
      <c r="BN374" s="352"/>
      <c r="BO374" s="352"/>
      <c r="BP374" s="340"/>
    </row>
    <row r="375" spans="1:68" ht="22.5" hidden="1" x14ac:dyDescent="0.25">
      <c r="A375" s="340"/>
      <c r="B375" s="340"/>
      <c r="C375" s="348"/>
      <c r="D375" s="348"/>
      <c r="E375" s="400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50"/>
      <c r="S375" s="350"/>
      <c r="T375" s="350"/>
      <c r="U375" s="350"/>
      <c r="V375" s="350"/>
      <c r="W375" s="350"/>
      <c r="X375" s="350"/>
      <c r="Y375" s="350"/>
      <c r="Z375" s="350"/>
      <c r="AA375" s="350"/>
      <c r="AB375" s="350"/>
      <c r="AC375" s="350"/>
      <c r="AD375" s="346"/>
      <c r="AE375" s="346"/>
      <c r="AF375" s="346"/>
      <c r="AG375" s="346"/>
      <c r="AH375" s="346"/>
      <c r="AI375" s="346"/>
      <c r="AJ375" s="346"/>
      <c r="AK375" s="346"/>
      <c r="AL375" s="346"/>
      <c r="AM375" s="346"/>
      <c r="AN375" s="351"/>
      <c r="AO375" s="351"/>
      <c r="AP375" s="351"/>
      <c r="AQ375" s="351"/>
      <c r="AR375" s="351"/>
      <c r="AS375" s="351"/>
      <c r="AT375" s="351"/>
      <c r="AU375" s="351"/>
      <c r="AV375" s="351"/>
      <c r="AW375" s="351"/>
      <c r="AX375" s="351"/>
      <c r="AY375" s="351"/>
      <c r="AZ375" s="352"/>
      <c r="BA375" s="352"/>
      <c r="BB375" s="352"/>
      <c r="BC375" s="352"/>
      <c r="BD375" s="352"/>
      <c r="BE375" s="352"/>
      <c r="BF375" s="352"/>
      <c r="BG375" s="352"/>
      <c r="BH375" s="352"/>
      <c r="BI375" s="352"/>
      <c r="BJ375" s="352"/>
      <c r="BK375" s="352"/>
      <c r="BL375" s="352"/>
      <c r="BM375" s="352"/>
      <c r="BN375" s="352"/>
      <c r="BO375" s="352"/>
      <c r="BP375" s="340"/>
    </row>
    <row r="376" spans="1:68" ht="22.5" hidden="1" x14ac:dyDescent="0.25">
      <c r="A376" s="340"/>
      <c r="B376" s="340"/>
      <c r="C376" s="348"/>
      <c r="D376" s="348"/>
      <c r="E376" s="400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50"/>
      <c r="S376" s="350"/>
      <c r="T376" s="350"/>
      <c r="U376" s="350"/>
      <c r="V376" s="350"/>
      <c r="W376" s="350"/>
      <c r="X376" s="350"/>
      <c r="Y376" s="350"/>
      <c r="Z376" s="350"/>
      <c r="AA376" s="350"/>
      <c r="AB376" s="350"/>
      <c r="AC376" s="350"/>
      <c r="AD376" s="346"/>
      <c r="AE376" s="346"/>
      <c r="AF376" s="346"/>
      <c r="AG376" s="346"/>
      <c r="AH376" s="346"/>
      <c r="AI376" s="346"/>
      <c r="AJ376" s="346"/>
      <c r="AK376" s="346"/>
      <c r="AL376" s="346"/>
      <c r="AM376" s="346"/>
      <c r="AN376" s="351"/>
      <c r="AO376" s="351"/>
      <c r="AP376" s="351"/>
      <c r="AQ376" s="351"/>
      <c r="AR376" s="351"/>
      <c r="AS376" s="351"/>
      <c r="AT376" s="351"/>
      <c r="AU376" s="351"/>
      <c r="AV376" s="351"/>
      <c r="AW376" s="351"/>
      <c r="AX376" s="351"/>
      <c r="AY376" s="351"/>
      <c r="AZ376" s="352"/>
      <c r="BA376" s="352"/>
      <c r="BB376" s="352"/>
      <c r="BC376" s="352"/>
      <c r="BD376" s="352"/>
      <c r="BE376" s="352"/>
      <c r="BF376" s="352"/>
      <c r="BG376" s="352"/>
      <c r="BH376" s="352"/>
      <c r="BI376" s="352"/>
      <c r="BJ376" s="352"/>
      <c r="BK376" s="352"/>
      <c r="BL376" s="352"/>
      <c r="BM376" s="352"/>
      <c r="BN376" s="352"/>
      <c r="BO376" s="352"/>
      <c r="BP376" s="340"/>
    </row>
    <row r="377" spans="1:68" ht="22.5" hidden="1" x14ac:dyDescent="0.25">
      <c r="A377" s="340"/>
      <c r="B377" s="340"/>
      <c r="C377" s="348"/>
      <c r="D377" s="348"/>
      <c r="E377" s="400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50"/>
      <c r="S377" s="350"/>
      <c r="T377" s="350"/>
      <c r="U377" s="350"/>
      <c r="V377" s="350"/>
      <c r="W377" s="350"/>
      <c r="X377" s="350"/>
      <c r="Y377" s="350"/>
      <c r="Z377" s="350"/>
      <c r="AA377" s="350"/>
      <c r="AB377" s="350"/>
      <c r="AC377" s="350"/>
      <c r="AD377" s="346"/>
      <c r="AE377" s="346"/>
      <c r="AF377" s="346"/>
      <c r="AG377" s="346"/>
      <c r="AH377" s="346"/>
      <c r="AI377" s="346"/>
      <c r="AJ377" s="346"/>
      <c r="AK377" s="346"/>
      <c r="AL377" s="346"/>
      <c r="AM377" s="346"/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2"/>
      <c r="BA377" s="352"/>
      <c r="BB377" s="352"/>
      <c r="BC377" s="352"/>
      <c r="BD377" s="352"/>
      <c r="BE377" s="352"/>
      <c r="BF377" s="352"/>
      <c r="BG377" s="352"/>
      <c r="BH377" s="352"/>
      <c r="BI377" s="352"/>
      <c r="BJ377" s="352"/>
      <c r="BK377" s="352"/>
      <c r="BL377" s="352"/>
      <c r="BM377" s="352"/>
      <c r="BN377" s="352"/>
      <c r="BO377" s="352"/>
      <c r="BP377" s="340"/>
    </row>
    <row r="378" spans="1:68" ht="22.5" hidden="1" x14ac:dyDescent="0.25">
      <c r="A378" s="340"/>
      <c r="B378" s="340"/>
      <c r="C378" s="348"/>
      <c r="D378" s="348"/>
      <c r="E378" s="400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50"/>
      <c r="S378" s="350"/>
      <c r="T378" s="350"/>
      <c r="U378" s="350"/>
      <c r="V378" s="350"/>
      <c r="W378" s="350"/>
      <c r="X378" s="350"/>
      <c r="Y378" s="350"/>
      <c r="Z378" s="350"/>
      <c r="AA378" s="350"/>
      <c r="AB378" s="350"/>
      <c r="AC378" s="350"/>
      <c r="AD378" s="346"/>
      <c r="AE378" s="346"/>
      <c r="AF378" s="346"/>
      <c r="AG378" s="346"/>
      <c r="AH378" s="346"/>
      <c r="AI378" s="346"/>
      <c r="AJ378" s="346"/>
      <c r="AK378" s="346"/>
      <c r="AL378" s="346"/>
      <c r="AM378" s="346"/>
      <c r="AN378" s="351"/>
      <c r="AO378" s="351"/>
      <c r="AP378" s="351"/>
      <c r="AQ378" s="351"/>
      <c r="AR378" s="351"/>
      <c r="AS378" s="351"/>
      <c r="AT378" s="351"/>
      <c r="AU378" s="351"/>
      <c r="AV378" s="351"/>
      <c r="AW378" s="351"/>
      <c r="AX378" s="351"/>
      <c r="AY378" s="351"/>
      <c r="AZ378" s="352"/>
      <c r="BA378" s="352"/>
      <c r="BB378" s="352"/>
      <c r="BC378" s="352"/>
      <c r="BD378" s="352"/>
      <c r="BE378" s="352"/>
      <c r="BF378" s="352"/>
      <c r="BG378" s="352"/>
      <c r="BH378" s="352"/>
      <c r="BI378" s="352"/>
      <c r="BJ378" s="352"/>
      <c r="BK378" s="352"/>
      <c r="BL378" s="352"/>
      <c r="BM378" s="352"/>
      <c r="BN378" s="352"/>
      <c r="BO378" s="352"/>
      <c r="BP378" s="340"/>
    </row>
    <row r="379" spans="1:68" ht="22.5" hidden="1" x14ac:dyDescent="0.25">
      <c r="A379" s="340"/>
      <c r="B379" s="340"/>
      <c r="C379" s="348"/>
      <c r="D379" s="348"/>
      <c r="E379" s="400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50"/>
      <c r="S379" s="350"/>
      <c r="T379" s="350"/>
      <c r="U379" s="350"/>
      <c r="V379" s="350"/>
      <c r="W379" s="350"/>
      <c r="X379" s="350"/>
      <c r="Y379" s="350"/>
      <c r="Z379" s="350"/>
      <c r="AA379" s="350"/>
      <c r="AB379" s="350"/>
      <c r="AC379" s="350"/>
      <c r="AD379" s="346"/>
      <c r="AE379" s="346"/>
      <c r="AF379" s="346"/>
      <c r="AG379" s="346"/>
      <c r="AH379" s="346"/>
      <c r="AI379" s="346"/>
      <c r="AJ379" s="346"/>
      <c r="AK379" s="346"/>
      <c r="AL379" s="346"/>
      <c r="AM379" s="346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1"/>
      <c r="AX379" s="351"/>
      <c r="AY379" s="351"/>
      <c r="AZ379" s="352"/>
      <c r="BA379" s="352"/>
      <c r="BB379" s="352"/>
      <c r="BC379" s="352"/>
      <c r="BD379" s="352"/>
      <c r="BE379" s="352"/>
      <c r="BF379" s="352"/>
      <c r="BG379" s="352"/>
      <c r="BH379" s="352"/>
      <c r="BI379" s="352"/>
      <c r="BJ379" s="352"/>
      <c r="BK379" s="352"/>
      <c r="BL379" s="352"/>
      <c r="BM379" s="352"/>
      <c r="BN379" s="352"/>
      <c r="BO379" s="352"/>
      <c r="BP379" s="340"/>
    </row>
    <row r="380" spans="1:68" ht="22.5" hidden="1" x14ac:dyDescent="0.25">
      <c r="A380" s="340"/>
      <c r="B380" s="340"/>
      <c r="C380" s="348"/>
      <c r="D380" s="348"/>
      <c r="E380" s="400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50"/>
      <c r="S380" s="350"/>
      <c r="T380" s="350"/>
      <c r="U380" s="350"/>
      <c r="V380" s="350"/>
      <c r="W380" s="350"/>
      <c r="X380" s="350"/>
      <c r="Y380" s="350"/>
      <c r="Z380" s="350"/>
      <c r="AA380" s="350"/>
      <c r="AB380" s="350"/>
      <c r="AC380" s="350"/>
      <c r="AD380" s="346"/>
      <c r="AE380" s="346"/>
      <c r="AF380" s="346"/>
      <c r="AG380" s="346"/>
      <c r="AH380" s="346"/>
      <c r="AI380" s="346"/>
      <c r="AJ380" s="346"/>
      <c r="AK380" s="346"/>
      <c r="AL380" s="346"/>
      <c r="AM380" s="346"/>
      <c r="AN380" s="351"/>
      <c r="AO380" s="351"/>
      <c r="AP380" s="351"/>
      <c r="AQ380" s="351"/>
      <c r="AR380" s="351"/>
      <c r="AS380" s="351"/>
      <c r="AT380" s="351"/>
      <c r="AU380" s="351"/>
      <c r="AV380" s="351"/>
      <c r="AW380" s="351"/>
      <c r="AX380" s="351"/>
      <c r="AY380" s="351"/>
      <c r="AZ380" s="352"/>
      <c r="BA380" s="352"/>
      <c r="BB380" s="352"/>
      <c r="BC380" s="352"/>
      <c r="BD380" s="352"/>
      <c r="BE380" s="352"/>
      <c r="BF380" s="352"/>
      <c r="BG380" s="352"/>
      <c r="BH380" s="352"/>
      <c r="BI380" s="352"/>
      <c r="BJ380" s="352"/>
      <c r="BK380" s="352"/>
      <c r="BL380" s="352"/>
      <c r="BM380" s="352"/>
      <c r="BN380" s="352"/>
      <c r="BO380" s="352"/>
      <c r="BP380" s="340"/>
    </row>
    <row r="381" spans="1:68" ht="22.5" hidden="1" x14ac:dyDescent="0.25">
      <c r="A381" s="340"/>
      <c r="B381" s="340"/>
      <c r="C381" s="348"/>
      <c r="D381" s="348"/>
      <c r="E381" s="400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50"/>
      <c r="AC381" s="350"/>
      <c r="AD381" s="346"/>
      <c r="AE381" s="346"/>
      <c r="AF381" s="346"/>
      <c r="AG381" s="346"/>
      <c r="AH381" s="346"/>
      <c r="AI381" s="346"/>
      <c r="AJ381" s="346"/>
      <c r="AK381" s="346"/>
      <c r="AL381" s="346"/>
      <c r="AM381" s="346"/>
      <c r="AN381" s="351"/>
      <c r="AO381" s="351"/>
      <c r="AP381" s="351"/>
      <c r="AQ381" s="351"/>
      <c r="AR381" s="351"/>
      <c r="AS381" s="351"/>
      <c r="AT381" s="351"/>
      <c r="AU381" s="351"/>
      <c r="AV381" s="351"/>
      <c r="AW381" s="351"/>
      <c r="AX381" s="351"/>
      <c r="AY381" s="351"/>
      <c r="AZ381" s="352"/>
      <c r="BA381" s="352"/>
      <c r="BB381" s="352"/>
      <c r="BC381" s="352"/>
      <c r="BD381" s="352"/>
      <c r="BE381" s="352"/>
      <c r="BF381" s="352"/>
      <c r="BG381" s="352"/>
      <c r="BH381" s="352"/>
      <c r="BI381" s="352"/>
      <c r="BJ381" s="352"/>
      <c r="BK381" s="352"/>
      <c r="BL381" s="352"/>
      <c r="BM381" s="352"/>
      <c r="BN381" s="352"/>
      <c r="BO381" s="352"/>
      <c r="BP381" s="340"/>
    </row>
    <row r="382" spans="1:68" ht="22.5" hidden="1" x14ac:dyDescent="0.25">
      <c r="A382" s="340"/>
      <c r="B382" s="340"/>
      <c r="C382" s="348"/>
      <c r="D382" s="348"/>
      <c r="E382" s="400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50"/>
      <c r="AC382" s="350"/>
      <c r="AD382" s="346"/>
      <c r="AE382" s="346"/>
      <c r="AF382" s="346"/>
      <c r="AG382" s="346"/>
      <c r="AH382" s="346"/>
      <c r="AI382" s="346"/>
      <c r="AJ382" s="346"/>
      <c r="AK382" s="346"/>
      <c r="AL382" s="346"/>
      <c r="AM382" s="346"/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2"/>
      <c r="BA382" s="352"/>
      <c r="BB382" s="352"/>
      <c r="BC382" s="352"/>
      <c r="BD382" s="352"/>
      <c r="BE382" s="352"/>
      <c r="BF382" s="352"/>
      <c r="BG382" s="352"/>
      <c r="BH382" s="352"/>
      <c r="BI382" s="352"/>
      <c r="BJ382" s="352"/>
      <c r="BK382" s="352"/>
      <c r="BL382" s="352"/>
      <c r="BM382" s="352"/>
      <c r="BN382" s="352"/>
      <c r="BO382" s="352"/>
      <c r="BP382" s="340"/>
    </row>
    <row r="383" spans="1:68" ht="22.5" hidden="1" x14ac:dyDescent="0.25">
      <c r="A383" s="340"/>
      <c r="B383" s="340"/>
      <c r="C383" s="348"/>
      <c r="D383" s="348"/>
      <c r="E383" s="400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50"/>
      <c r="AC383" s="350"/>
      <c r="AD383" s="346"/>
      <c r="AE383" s="346"/>
      <c r="AF383" s="346"/>
      <c r="AG383" s="346"/>
      <c r="AH383" s="346"/>
      <c r="AI383" s="346"/>
      <c r="AJ383" s="346"/>
      <c r="AK383" s="346"/>
      <c r="AL383" s="346"/>
      <c r="AM383" s="346"/>
      <c r="AN383" s="351"/>
      <c r="AO383" s="351"/>
      <c r="AP383" s="351"/>
      <c r="AQ383" s="351"/>
      <c r="AR383" s="351"/>
      <c r="AS383" s="351"/>
      <c r="AT383" s="351"/>
      <c r="AU383" s="351"/>
      <c r="AV383" s="351"/>
      <c r="AW383" s="351"/>
      <c r="AX383" s="351"/>
      <c r="AY383" s="351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  <c r="BL383" s="352"/>
      <c r="BM383" s="352"/>
      <c r="BN383" s="352"/>
      <c r="BO383" s="352"/>
      <c r="BP383" s="340"/>
    </row>
    <row r="384" spans="1:68" ht="22.5" hidden="1" x14ac:dyDescent="0.25">
      <c r="A384" s="340"/>
      <c r="B384" s="340"/>
      <c r="C384" s="348"/>
      <c r="D384" s="348"/>
      <c r="E384" s="400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50"/>
      <c r="AC384" s="350"/>
      <c r="AD384" s="346"/>
      <c r="AE384" s="346"/>
      <c r="AF384" s="346"/>
      <c r="AG384" s="346"/>
      <c r="AH384" s="346"/>
      <c r="AI384" s="346"/>
      <c r="AJ384" s="346"/>
      <c r="AK384" s="346"/>
      <c r="AL384" s="346"/>
      <c r="AM384" s="346"/>
      <c r="AN384" s="351"/>
      <c r="AO384" s="351"/>
      <c r="AP384" s="351"/>
      <c r="AQ384" s="351"/>
      <c r="AR384" s="351"/>
      <c r="AS384" s="351"/>
      <c r="AT384" s="351"/>
      <c r="AU384" s="351"/>
      <c r="AV384" s="351"/>
      <c r="AW384" s="351"/>
      <c r="AX384" s="351"/>
      <c r="AY384" s="351"/>
      <c r="AZ384" s="352"/>
      <c r="BA384" s="352"/>
      <c r="BB384" s="352"/>
      <c r="BC384" s="352"/>
      <c r="BD384" s="352"/>
      <c r="BE384" s="352"/>
      <c r="BF384" s="352"/>
      <c r="BG384" s="352"/>
      <c r="BH384" s="352"/>
      <c r="BI384" s="352"/>
      <c r="BJ384" s="352"/>
      <c r="BK384" s="352"/>
      <c r="BL384" s="352"/>
      <c r="BM384" s="352"/>
      <c r="BN384" s="352"/>
      <c r="BO384" s="352"/>
      <c r="BP384" s="340"/>
    </row>
    <row r="385" spans="1:68" ht="22.5" hidden="1" x14ac:dyDescent="0.25">
      <c r="A385" s="340"/>
      <c r="B385" s="340"/>
      <c r="C385" s="348"/>
      <c r="D385" s="348"/>
      <c r="E385" s="400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50"/>
      <c r="AC385" s="350"/>
      <c r="AD385" s="346"/>
      <c r="AE385" s="346"/>
      <c r="AF385" s="346"/>
      <c r="AG385" s="346"/>
      <c r="AH385" s="346"/>
      <c r="AI385" s="346"/>
      <c r="AJ385" s="346"/>
      <c r="AK385" s="346"/>
      <c r="AL385" s="346"/>
      <c r="AM385" s="346"/>
      <c r="AN385" s="351"/>
      <c r="AO385" s="351"/>
      <c r="AP385" s="351"/>
      <c r="AQ385" s="351"/>
      <c r="AR385" s="351"/>
      <c r="AS385" s="351"/>
      <c r="AT385" s="351"/>
      <c r="AU385" s="351"/>
      <c r="AV385" s="351"/>
      <c r="AW385" s="351"/>
      <c r="AX385" s="351"/>
      <c r="AY385" s="351"/>
      <c r="AZ385" s="352"/>
      <c r="BA385" s="352"/>
      <c r="BB385" s="352"/>
      <c r="BC385" s="352"/>
      <c r="BD385" s="352"/>
      <c r="BE385" s="352"/>
      <c r="BF385" s="352"/>
      <c r="BG385" s="352"/>
      <c r="BH385" s="352"/>
      <c r="BI385" s="352"/>
      <c r="BJ385" s="352"/>
      <c r="BK385" s="352"/>
      <c r="BL385" s="352"/>
      <c r="BM385" s="352"/>
      <c r="BN385" s="352"/>
      <c r="BO385" s="352"/>
      <c r="BP385" s="340"/>
    </row>
    <row r="386" spans="1:68" ht="22.5" hidden="1" x14ac:dyDescent="0.25">
      <c r="A386" s="340"/>
      <c r="B386" s="340"/>
      <c r="C386" s="348"/>
      <c r="D386" s="348"/>
      <c r="E386" s="400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50"/>
      <c r="AC386" s="350"/>
      <c r="AD386" s="346"/>
      <c r="AE386" s="346"/>
      <c r="AF386" s="346"/>
      <c r="AG386" s="346"/>
      <c r="AH386" s="346"/>
      <c r="AI386" s="346"/>
      <c r="AJ386" s="346"/>
      <c r="AK386" s="346"/>
      <c r="AL386" s="346"/>
      <c r="AM386" s="346"/>
      <c r="AN386" s="351"/>
      <c r="AO386" s="351"/>
      <c r="AP386" s="351"/>
      <c r="AQ386" s="351"/>
      <c r="AR386" s="351"/>
      <c r="AS386" s="351"/>
      <c r="AT386" s="351"/>
      <c r="AU386" s="351"/>
      <c r="AV386" s="351"/>
      <c r="AW386" s="351"/>
      <c r="AX386" s="351"/>
      <c r="AY386" s="351"/>
      <c r="AZ386" s="352"/>
      <c r="BA386" s="352"/>
      <c r="BB386" s="352"/>
      <c r="BC386" s="352"/>
      <c r="BD386" s="352"/>
      <c r="BE386" s="352"/>
      <c r="BF386" s="352"/>
      <c r="BG386" s="352"/>
      <c r="BH386" s="352"/>
      <c r="BI386" s="352"/>
      <c r="BJ386" s="352"/>
      <c r="BK386" s="352"/>
      <c r="BL386" s="352"/>
      <c r="BM386" s="352"/>
      <c r="BN386" s="352"/>
      <c r="BO386" s="352"/>
      <c r="BP386" s="340"/>
    </row>
    <row r="387" spans="1:68" ht="22.5" hidden="1" x14ac:dyDescent="0.25">
      <c r="A387" s="340"/>
      <c r="B387" s="340"/>
      <c r="C387" s="348"/>
      <c r="D387" s="348"/>
      <c r="E387" s="400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50"/>
      <c r="AC387" s="350"/>
      <c r="AD387" s="346"/>
      <c r="AE387" s="346"/>
      <c r="AF387" s="346"/>
      <c r="AG387" s="346"/>
      <c r="AH387" s="346"/>
      <c r="AI387" s="346"/>
      <c r="AJ387" s="346"/>
      <c r="AK387" s="346"/>
      <c r="AL387" s="346"/>
      <c r="AM387" s="346"/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2"/>
      <c r="BA387" s="352"/>
      <c r="BB387" s="352"/>
      <c r="BC387" s="352"/>
      <c r="BD387" s="352"/>
      <c r="BE387" s="352"/>
      <c r="BF387" s="352"/>
      <c r="BG387" s="352"/>
      <c r="BH387" s="352"/>
      <c r="BI387" s="352"/>
      <c r="BJ387" s="352"/>
      <c r="BK387" s="352"/>
      <c r="BL387" s="352"/>
      <c r="BM387" s="352"/>
      <c r="BN387" s="352"/>
      <c r="BO387" s="352"/>
      <c r="BP387" s="340"/>
    </row>
    <row r="388" spans="1:68" ht="22.5" hidden="1" x14ac:dyDescent="0.25">
      <c r="A388" s="340"/>
      <c r="B388" s="340"/>
      <c r="C388" s="348"/>
      <c r="D388" s="348"/>
      <c r="E388" s="400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46"/>
      <c r="AE388" s="346"/>
      <c r="AF388" s="346"/>
      <c r="AG388" s="346"/>
      <c r="AH388" s="346"/>
      <c r="AI388" s="346"/>
      <c r="AJ388" s="346"/>
      <c r="AK388" s="346"/>
      <c r="AL388" s="346"/>
      <c r="AM388" s="346"/>
      <c r="AN388" s="351"/>
      <c r="AO388" s="351"/>
      <c r="AP388" s="351"/>
      <c r="AQ388" s="351"/>
      <c r="AR388" s="351"/>
      <c r="AS388" s="351"/>
      <c r="AT388" s="351"/>
      <c r="AU388" s="351"/>
      <c r="AV388" s="351"/>
      <c r="AW388" s="351"/>
      <c r="AX388" s="351"/>
      <c r="AY388" s="351"/>
      <c r="AZ388" s="352"/>
      <c r="BA388" s="352"/>
      <c r="BB388" s="352"/>
      <c r="BC388" s="352"/>
      <c r="BD388" s="352"/>
      <c r="BE388" s="352"/>
      <c r="BF388" s="352"/>
      <c r="BG388" s="352"/>
      <c r="BH388" s="352"/>
      <c r="BI388" s="352"/>
      <c r="BJ388" s="352"/>
      <c r="BK388" s="352"/>
      <c r="BL388" s="352"/>
      <c r="BM388" s="352"/>
      <c r="BN388" s="352"/>
      <c r="BO388" s="352"/>
      <c r="BP388" s="340"/>
    </row>
    <row r="389" spans="1:68" ht="22.5" hidden="1" x14ac:dyDescent="0.25">
      <c r="A389" s="340"/>
      <c r="B389" s="340"/>
      <c r="C389" s="348"/>
      <c r="D389" s="348"/>
      <c r="E389" s="400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50"/>
      <c r="S389" s="350"/>
      <c r="T389" s="350"/>
      <c r="U389" s="350"/>
      <c r="V389" s="350"/>
      <c r="W389" s="350"/>
      <c r="X389" s="350"/>
      <c r="Y389" s="350"/>
      <c r="Z389" s="350"/>
      <c r="AA389" s="350"/>
      <c r="AB389" s="350"/>
      <c r="AC389" s="350"/>
      <c r="AD389" s="346"/>
      <c r="AE389" s="346"/>
      <c r="AF389" s="346"/>
      <c r="AG389" s="346"/>
      <c r="AH389" s="346"/>
      <c r="AI389" s="346"/>
      <c r="AJ389" s="346"/>
      <c r="AK389" s="346"/>
      <c r="AL389" s="346"/>
      <c r="AM389" s="346"/>
      <c r="AN389" s="351"/>
      <c r="AO389" s="351"/>
      <c r="AP389" s="351"/>
      <c r="AQ389" s="351"/>
      <c r="AR389" s="351"/>
      <c r="AS389" s="351"/>
      <c r="AT389" s="351"/>
      <c r="AU389" s="351"/>
      <c r="AV389" s="351"/>
      <c r="AW389" s="351"/>
      <c r="AX389" s="351"/>
      <c r="AY389" s="351"/>
      <c r="AZ389" s="352"/>
      <c r="BA389" s="352"/>
      <c r="BB389" s="352"/>
      <c r="BC389" s="352"/>
      <c r="BD389" s="352"/>
      <c r="BE389" s="352"/>
      <c r="BF389" s="352"/>
      <c r="BG389" s="352"/>
      <c r="BH389" s="352"/>
      <c r="BI389" s="352"/>
      <c r="BJ389" s="352"/>
      <c r="BK389" s="352"/>
      <c r="BL389" s="352"/>
      <c r="BM389" s="352"/>
      <c r="BN389" s="352"/>
      <c r="BO389" s="352"/>
      <c r="BP389" s="340"/>
    </row>
    <row r="390" spans="1:68" ht="22.5" hidden="1" x14ac:dyDescent="0.25">
      <c r="A390" s="340"/>
      <c r="B390" s="340"/>
      <c r="C390" s="348"/>
      <c r="D390" s="348"/>
      <c r="E390" s="400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50"/>
      <c r="S390" s="350"/>
      <c r="T390" s="350"/>
      <c r="U390" s="350"/>
      <c r="V390" s="350"/>
      <c r="W390" s="350"/>
      <c r="X390" s="350"/>
      <c r="Y390" s="350"/>
      <c r="Z390" s="350"/>
      <c r="AA390" s="350"/>
      <c r="AB390" s="350"/>
      <c r="AC390" s="350"/>
      <c r="AD390" s="346"/>
      <c r="AE390" s="346"/>
      <c r="AF390" s="346"/>
      <c r="AG390" s="346"/>
      <c r="AH390" s="346"/>
      <c r="AI390" s="346"/>
      <c r="AJ390" s="346"/>
      <c r="AK390" s="346"/>
      <c r="AL390" s="346"/>
      <c r="AM390" s="346"/>
      <c r="AN390" s="351"/>
      <c r="AO390" s="351"/>
      <c r="AP390" s="351"/>
      <c r="AQ390" s="351"/>
      <c r="AR390" s="351"/>
      <c r="AS390" s="351"/>
      <c r="AT390" s="351"/>
      <c r="AU390" s="351"/>
      <c r="AV390" s="351"/>
      <c r="AW390" s="351"/>
      <c r="AX390" s="351"/>
      <c r="AY390" s="351"/>
      <c r="AZ390" s="352"/>
      <c r="BA390" s="352"/>
      <c r="BB390" s="352"/>
      <c r="BC390" s="352"/>
      <c r="BD390" s="352"/>
      <c r="BE390" s="352"/>
      <c r="BF390" s="352"/>
      <c r="BG390" s="352"/>
      <c r="BH390" s="352"/>
      <c r="BI390" s="352"/>
      <c r="BJ390" s="352"/>
      <c r="BK390" s="352"/>
      <c r="BL390" s="352"/>
      <c r="BM390" s="352"/>
      <c r="BN390" s="352"/>
      <c r="BO390" s="352"/>
      <c r="BP390" s="340"/>
    </row>
    <row r="391" spans="1:68" ht="22.5" hidden="1" x14ac:dyDescent="0.25">
      <c r="A391" s="340"/>
      <c r="B391" s="340"/>
      <c r="C391" s="348"/>
      <c r="D391" s="348"/>
      <c r="E391" s="400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50"/>
      <c r="S391" s="350"/>
      <c r="T391" s="350"/>
      <c r="U391" s="350"/>
      <c r="V391" s="350"/>
      <c r="W391" s="350"/>
      <c r="X391" s="350"/>
      <c r="Y391" s="350"/>
      <c r="Z391" s="350"/>
      <c r="AA391" s="350"/>
      <c r="AB391" s="350"/>
      <c r="AC391" s="350"/>
      <c r="AD391" s="346"/>
      <c r="AE391" s="346"/>
      <c r="AF391" s="346"/>
      <c r="AG391" s="346"/>
      <c r="AH391" s="346"/>
      <c r="AI391" s="346"/>
      <c r="AJ391" s="346"/>
      <c r="AK391" s="346"/>
      <c r="AL391" s="346"/>
      <c r="AM391" s="346"/>
      <c r="AN391" s="351"/>
      <c r="AO391" s="351"/>
      <c r="AP391" s="351"/>
      <c r="AQ391" s="351"/>
      <c r="AR391" s="351"/>
      <c r="AS391" s="351"/>
      <c r="AT391" s="351"/>
      <c r="AU391" s="351"/>
      <c r="AV391" s="351"/>
      <c r="AW391" s="351"/>
      <c r="AX391" s="351"/>
      <c r="AY391" s="351"/>
      <c r="AZ391" s="352"/>
      <c r="BA391" s="352"/>
      <c r="BB391" s="352"/>
      <c r="BC391" s="352"/>
      <c r="BD391" s="352"/>
      <c r="BE391" s="352"/>
      <c r="BF391" s="352"/>
      <c r="BG391" s="352"/>
      <c r="BH391" s="352"/>
      <c r="BI391" s="352"/>
      <c r="BJ391" s="352"/>
      <c r="BK391" s="352"/>
      <c r="BL391" s="352"/>
      <c r="BM391" s="352"/>
      <c r="BN391" s="352"/>
      <c r="BO391" s="352"/>
      <c r="BP391" s="340"/>
    </row>
    <row r="392" spans="1:68" ht="22.5" hidden="1" x14ac:dyDescent="0.25">
      <c r="A392" s="340"/>
      <c r="B392" s="340"/>
      <c r="C392" s="348"/>
      <c r="D392" s="348"/>
      <c r="E392" s="400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46"/>
      <c r="AE392" s="346"/>
      <c r="AF392" s="346"/>
      <c r="AG392" s="346"/>
      <c r="AH392" s="346"/>
      <c r="AI392" s="346"/>
      <c r="AJ392" s="346"/>
      <c r="AK392" s="346"/>
      <c r="AL392" s="346"/>
      <c r="AM392" s="346"/>
      <c r="AN392" s="351"/>
      <c r="AO392" s="351"/>
      <c r="AP392" s="351"/>
      <c r="AQ392" s="351"/>
      <c r="AR392" s="351"/>
      <c r="AS392" s="351"/>
      <c r="AT392" s="351"/>
      <c r="AU392" s="351"/>
      <c r="AV392" s="351"/>
      <c r="AW392" s="351"/>
      <c r="AX392" s="351"/>
      <c r="AY392" s="351"/>
      <c r="AZ392" s="352"/>
      <c r="BA392" s="352"/>
      <c r="BB392" s="352"/>
      <c r="BC392" s="352"/>
      <c r="BD392" s="352"/>
      <c r="BE392" s="352"/>
      <c r="BF392" s="352"/>
      <c r="BG392" s="352"/>
      <c r="BH392" s="352"/>
      <c r="BI392" s="352"/>
      <c r="BJ392" s="352"/>
      <c r="BK392" s="352"/>
      <c r="BL392" s="352"/>
      <c r="BM392" s="352"/>
      <c r="BN392" s="352"/>
      <c r="BO392" s="352"/>
      <c r="BP392" s="340"/>
    </row>
    <row r="393" spans="1:68" ht="22.5" hidden="1" x14ac:dyDescent="0.25">
      <c r="A393" s="340"/>
      <c r="B393" s="340"/>
      <c r="C393" s="348"/>
      <c r="D393" s="348"/>
      <c r="E393" s="400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50"/>
      <c r="S393" s="350"/>
      <c r="T393" s="350"/>
      <c r="U393" s="350"/>
      <c r="V393" s="350"/>
      <c r="W393" s="350"/>
      <c r="X393" s="350"/>
      <c r="Y393" s="350"/>
      <c r="Z393" s="350"/>
      <c r="AA393" s="350"/>
      <c r="AB393" s="350"/>
      <c r="AC393" s="350"/>
      <c r="AD393" s="346"/>
      <c r="AE393" s="346"/>
      <c r="AF393" s="346"/>
      <c r="AG393" s="346"/>
      <c r="AH393" s="346"/>
      <c r="AI393" s="346"/>
      <c r="AJ393" s="346"/>
      <c r="AK393" s="346"/>
      <c r="AL393" s="346"/>
      <c r="AM393" s="346"/>
      <c r="AN393" s="351"/>
      <c r="AO393" s="351"/>
      <c r="AP393" s="351"/>
      <c r="AQ393" s="351"/>
      <c r="AR393" s="351"/>
      <c r="AS393" s="351"/>
      <c r="AT393" s="351"/>
      <c r="AU393" s="351"/>
      <c r="AV393" s="351"/>
      <c r="AW393" s="351"/>
      <c r="AX393" s="351"/>
      <c r="AY393" s="351"/>
      <c r="AZ393" s="352"/>
      <c r="BA393" s="352"/>
      <c r="BB393" s="352"/>
      <c r="BC393" s="352"/>
      <c r="BD393" s="352"/>
      <c r="BE393" s="352"/>
      <c r="BF393" s="352"/>
      <c r="BG393" s="352"/>
      <c r="BH393" s="352"/>
      <c r="BI393" s="352"/>
      <c r="BJ393" s="352"/>
      <c r="BK393" s="352"/>
      <c r="BL393" s="352"/>
      <c r="BM393" s="352"/>
      <c r="BN393" s="352"/>
      <c r="BO393" s="352"/>
      <c r="BP393" s="340"/>
    </row>
    <row r="394" spans="1:68" ht="22.5" hidden="1" x14ac:dyDescent="0.25">
      <c r="A394" s="340"/>
      <c r="B394" s="340"/>
      <c r="C394" s="348"/>
      <c r="D394" s="348"/>
      <c r="E394" s="400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50"/>
      <c r="S394" s="350"/>
      <c r="T394" s="350"/>
      <c r="U394" s="350"/>
      <c r="V394" s="350"/>
      <c r="W394" s="350"/>
      <c r="X394" s="350"/>
      <c r="Y394" s="350"/>
      <c r="Z394" s="350"/>
      <c r="AA394" s="350"/>
      <c r="AB394" s="350"/>
      <c r="AC394" s="350"/>
      <c r="AD394" s="346"/>
      <c r="AE394" s="346"/>
      <c r="AF394" s="346"/>
      <c r="AG394" s="346"/>
      <c r="AH394" s="346"/>
      <c r="AI394" s="346"/>
      <c r="AJ394" s="346"/>
      <c r="AK394" s="346"/>
      <c r="AL394" s="346"/>
      <c r="AM394" s="346"/>
      <c r="AN394" s="351"/>
      <c r="AO394" s="351"/>
      <c r="AP394" s="351"/>
      <c r="AQ394" s="351"/>
      <c r="AR394" s="351"/>
      <c r="AS394" s="351"/>
      <c r="AT394" s="351"/>
      <c r="AU394" s="351"/>
      <c r="AV394" s="351"/>
      <c r="AW394" s="351"/>
      <c r="AX394" s="351"/>
      <c r="AY394" s="351"/>
      <c r="AZ394" s="352"/>
      <c r="BA394" s="352"/>
      <c r="BB394" s="352"/>
      <c r="BC394" s="352"/>
      <c r="BD394" s="352"/>
      <c r="BE394" s="352"/>
      <c r="BF394" s="352"/>
      <c r="BG394" s="352"/>
      <c r="BH394" s="352"/>
      <c r="BI394" s="352"/>
      <c r="BJ394" s="352"/>
      <c r="BK394" s="352"/>
      <c r="BL394" s="352"/>
      <c r="BM394" s="352"/>
      <c r="BN394" s="352"/>
      <c r="BO394" s="352"/>
      <c r="BP394" s="340"/>
    </row>
    <row r="395" spans="1:68" ht="22.5" hidden="1" x14ac:dyDescent="0.25">
      <c r="A395" s="340"/>
      <c r="B395" s="340"/>
      <c r="C395" s="348"/>
      <c r="D395" s="348"/>
      <c r="E395" s="400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50"/>
      <c r="S395" s="350"/>
      <c r="T395" s="350"/>
      <c r="U395" s="350"/>
      <c r="V395" s="350"/>
      <c r="W395" s="350"/>
      <c r="X395" s="350"/>
      <c r="Y395" s="350"/>
      <c r="Z395" s="350"/>
      <c r="AA395" s="350"/>
      <c r="AB395" s="350"/>
      <c r="AC395" s="350"/>
      <c r="AD395" s="346"/>
      <c r="AE395" s="346"/>
      <c r="AF395" s="346"/>
      <c r="AG395" s="346"/>
      <c r="AH395" s="346"/>
      <c r="AI395" s="346"/>
      <c r="AJ395" s="346"/>
      <c r="AK395" s="346"/>
      <c r="AL395" s="346"/>
      <c r="AM395" s="346"/>
      <c r="AN395" s="351"/>
      <c r="AO395" s="351"/>
      <c r="AP395" s="351"/>
      <c r="AQ395" s="351"/>
      <c r="AR395" s="351"/>
      <c r="AS395" s="351"/>
      <c r="AT395" s="351"/>
      <c r="AU395" s="351"/>
      <c r="AV395" s="351"/>
      <c r="AW395" s="351"/>
      <c r="AX395" s="351"/>
      <c r="AY395" s="351"/>
      <c r="AZ395" s="352"/>
      <c r="BA395" s="352"/>
      <c r="BB395" s="352"/>
      <c r="BC395" s="352"/>
      <c r="BD395" s="352"/>
      <c r="BE395" s="352"/>
      <c r="BF395" s="352"/>
      <c r="BG395" s="352"/>
      <c r="BH395" s="352"/>
      <c r="BI395" s="352"/>
      <c r="BJ395" s="352"/>
      <c r="BK395" s="352"/>
      <c r="BL395" s="352"/>
      <c r="BM395" s="352"/>
      <c r="BN395" s="352"/>
      <c r="BO395" s="352"/>
      <c r="BP395" s="340"/>
    </row>
    <row r="396" spans="1:68" ht="22.5" hidden="1" x14ac:dyDescent="0.25">
      <c r="A396" s="340"/>
      <c r="B396" s="340"/>
      <c r="C396" s="348"/>
      <c r="D396" s="348"/>
      <c r="E396" s="400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50"/>
      <c r="AC396" s="350"/>
      <c r="AD396" s="346"/>
      <c r="AE396" s="346"/>
      <c r="AF396" s="346"/>
      <c r="AG396" s="346"/>
      <c r="AH396" s="346"/>
      <c r="AI396" s="346"/>
      <c r="AJ396" s="346"/>
      <c r="AK396" s="346"/>
      <c r="AL396" s="346"/>
      <c r="AM396" s="346"/>
      <c r="AN396" s="351"/>
      <c r="AO396" s="351"/>
      <c r="AP396" s="351"/>
      <c r="AQ396" s="351"/>
      <c r="AR396" s="351"/>
      <c r="AS396" s="351"/>
      <c r="AT396" s="351"/>
      <c r="AU396" s="351"/>
      <c r="AV396" s="351"/>
      <c r="AW396" s="351"/>
      <c r="AX396" s="351"/>
      <c r="AY396" s="351"/>
      <c r="AZ396" s="352"/>
      <c r="BA396" s="352"/>
      <c r="BB396" s="352"/>
      <c r="BC396" s="352"/>
      <c r="BD396" s="352"/>
      <c r="BE396" s="352"/>
      <c r="BF396" s="352"/>
      <c r="BG396" s="352"/>
      <c r="BH396" s="352"/>
      <c r="BI396" s="352"/>
      <c r="BJ396" s="352"/>
      <c r="BK396" s="352"/>
      <c r="BL396" s="352"/>
      <c r="BM396" s="352"/>
      <c r="BN396" s="352"/>
      <c r="BO396" s="352"/>
      <c r="BP396" s="340"/>
    </row>
    <row r="397" spans="1:68" ht="22.5" hidden="1" x14ac:dyDescent="0.25">
      <c r="A397" s="340"/>
      <c r="B397" s="340"/>
      <c r="C397" s="348"/>
      <c r="D397" s="348"/>
      <c r="E397" s="400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50"/>
      <c r="S397" s="350"/>
      <c r="T397" s="350"/>
      <c r="U397" s="350"/>
      <c r="V397" s="350"/>
      <c r="W397" s="350"/>
      <c r="X397" s="350"/>
      <c r="Y397" s="350"/>
      <c r="Z397" s="350"/>
      <c r="AA397" s="350"/>
      <c r="AB397" s="350"/>
      <c r="AC397" s="350"/>
      <c r="AD397" s="346"/>
      <c r="AE397" s="346"/>
      <c r="AF397" s="346"/>
      <c r="AG397" s="346"/>
      <c r="AH397" s="346"/>
      <c r="AI397" s="346"/>
      <c r="AJ397" s="346"/>
      <c r="AK397" s="346"/>
      <c r="AL397" s="346"/>
      <c r="AM397" s="346"/>
      <c r="AN397" s="351"/>
      <c r="AO397" s="351"/>
      <c r="AP397" s="351"/>
      <c r="AQ397" s="351"/>
      <c r="AR397" s="351"/>
      <c r="AS397" s="351"/>
      <c r="AT397" s="351"/>
      <c r="AU397" s="351"/>
      <c r="AV397" s="351"/>
      <c r="AW397" s="351"/>
      <c r="AX397" s="351"/>
      <c r="AY397" s="351"/>
      <c r="AZ397" s="352"/>
      <c r="BA397" s="352"/>
      <c r="BB397" s="352"/>
      <c r="BC397" s="352"/>
      <c r="BD397" s="352"/>
      <c r="BE397" s="352"/>
      <c r="BF397" s="352"/>
      <c r="BG397" s="352"/>
      <c r="BH397" s="352"/>
      <c r="BI397" s="352"/>
      <c r="BJ397" s="352"/>
      <c r="BK397" s="352"/>
      <c r="BL397" s="352"/>
      <c r="BM397" s="352"/>
      <c r="BN397" s="352"/>
      <c r="BO397" s="352"/>
      <c r="BP397" s="340"/>
    </row>
    <row r="398" spans="1:68" ht="22.5" hidden="1" x14ac:dyDescent="0.25"/>
  </sheetData>
  <sheetProtection algorithmName="SHA-512" hashValue="6F8IYL4RkKOH3VFW1Dl41HSrerQod34+4vf3jB7NsM+t9zau1g6syE9acywuiPDzpcWA0ds3Ja5kRpTne1tF0w==" saltValue="O9JlIax97ScA5Vfx1q/Kcw==" spinCount="100000" sheet="1" insertRows="0"/>
  <mergeCells count="130">
    <mergeCell ref="BO76:BO77"/>
    <mergeCell ref="BG76:BG77"/>
    <mergeCell ref="BH76:BH77"/>
    <mergeCell ref="BI76:BI77"/>
    <mergeCell ref="BJ76:BJ77"/>
    <mergeCell ref="BK76:BK77"/>
    <mergeCell ref="BL76:BL77"/>
    <mergeCell ref="AS76:AS77"/>
    <mergeCell ref="AT76:AT77"/>
    <mergeCell ref="AV76:AV77"/>
    <mergeCell ref="AZ76:AZ77"/>
    <mergeCell ref="BA76:BA77"/>
    <mergeCell ref="BB76:BB77"/>
    <mergeCell ref="AN76:AN77"/>
    <mergeCell ref="AO76:AO77"/>
    <mergeCell ref="AP76:AP77"/>
    <mergeCell ref="AQ76:AQ77"/>
    <mergeCell ref="AR76:AR77"/>
    <mergeCell ref="AD76:AD77"/>
    <mergeCell ref="AE76:AF77"/>
    <mergeCell ref="AG76:AG77"/>
    <mergeCell ref="AH76:AI77"/>
    <mergeCell ref="AL76:AM76"/>
    <mergeCell ref="AL77:AM77"/>
    <mergeCell ref="R76:S77"/>
    <mergeCell ref="T76:U77"/>
    <mergeCell ref="V76:W77"/>
    <mergeCell ref="P75:Q75"/>
    <mergeCell ref="R75:S75"/>
    <mergeCell ref="X76:Y77"/>
    <mergeCell ref="Z76:AA77"/>
    <mergeCell ref="AB76:AC77"/>
    <mergeCell ref="F76:G77"/>
    <mergeCell ref="H76:I77"/>
    <mergeCell ref="J76:K77"/>
    <mergeCell ref="L76:M77"/>
    <mergeCell ref="N76:O77"/>
    <mergeCell ref="P76:Q77"/>
    <mergeCell ref="X75:Y75"/>
    <mergeCell ref="Z75:AA75"/>
    <mergeCell ref="AB75:AC75"/>
    <mergeCell ref="BL74:BL75"/>
    <mergeCell ref="BM74:BM75"/>
    <mergeCell ref="AZ74:BH74"/>
    <mergeCell ref="BC76:BC77"/>
    <mergeCell ref="BD76:BD77"/>
    <mergeCell ref="BE76:BE77"/>
    <mergeCell ref="BF76:BF77"/>
    <mergeCell ref="BN74:BN75"/>
    <mergeCell ref="AU74:AU77"/>
    <mergeCell ref="AV74:AV75"/>
    <mergeCell ref="AW74:AW77"/>
    <mergeCell ref="AX74:AX77"/>
    <mergeCell ref="AY74:AY77"/>
    <mergeCell ref="BM76:BM77"/>
    <mergeCell ref="BN76:BN77"/>
    <mergeCell ref="B69:BP69"/>
    <mergeCell ref="A74:B77"/>
    <mergeCell ref="C74:C75"/>
    <mergeCell ref="D74:D75"/>
    <mergeCell ref="F74:Q74"/>
    <mergeCell ref="R74:AC74"/>
    <mergeCell ref="AD74:AF74"/>
    <mergeCell ref="AG74:AI74"/>
    <mergeCell ref="AJ74:AM74"/>
    <mergeCell ref="AN74:AT74"/>
    <mergeCell ref="AE75:AF75"/>
    <mergeCell ref="AH75:AI75"/>
    <mergeCell ref="AL75:AM75"/>
    <mergeCell ref="BO74:BO75"/>
    <mergeCell ref="F75:G75"/>
    <mergeCell ref="H75:I75"/>
    <mergeCell ref="J75:K75"/>
    <mergeCell ref="L75:M75"/>
    <mergeCell ref="N75:O75"/>
    <mergeCell ref="T75:U75"/>
    <mergeCell ref="V75:W75"/>
    <mergeCell ref="BI74:BI75"/>
    <mergeCell ref="BJ74:BJ75"/>
    <mergeCell ref="BK74:BK75"/>
    <mergeCell ref="B8:BP8"/>
    <mergeCell ref="A57:BP57"/>
    <mergeCell ref="B58:BP58"/>
    <mergeCell ref="A63:BP63"/>
    <mergeCell ref="B64:BP64"/>
    <mergeCell ref="A68:BP68"/>
    <mergeCell ref="V6:W6"/>
    <mergeCell ref="X6:Y6"/>
    <mergeCell ref="Z6:AA6"/>
    <mergeCell ref="AB6:AB7"/>
    <mergeCell ref="AC6:AC7"/>
    <mergeCell ref="AN6:AT6"/>
    <mergeCell ref="BN5:BN7"/>
    <mergeCell ref="BO5:BO7"/>
    <mergeCell ref="F6:G6"/>
    <mergeCell ref="H6:I6"/>
    <mergeCell ref="J6:K6"/>
    <mergeCell ref="L6:M6"/>
    <mergeCell ref="N6:O6"/>
    <mergeCell ref="P6:P7"/>
    <mergeCell ref="Q6:Q7"/>
    <mergeCell ref="R6:S6"/>
    <mergeCell ref="AZ5:BH5"/>
    <mergeCell ref="BI5:BI7"/>
    <mergeCell ref="BJ5:BJ7"/>
    <mergeCell ref="BK5:BK7"/>
    <mergeCell ref="BL5:BL7"/>
    <mergeCell ref="BM5:BM7"/>
    <mergeCell ref="AZ6:BH6"/>
    <mergeCell ref="AZ4:BO4"/>
    <mergeCell ref="BP4:BP7"/>
    <mergeCell ref="F5:Q5"/>
    <mergeCell ref="R5:AC5"/>
    <mergeCell ref="AD5:AF6"/>
    <mergeCell ref="AG5:AI6"/>
    <mergeCell ref="AJ5:AM6"/>
    <mergeCell ref="AN5:AT5"/>
    <mergeCell ref="AU5:AU7"/>
    <mergeCell ref="AV5:AV7"/>
    <mergeCell ref="A4:A7"/>
    <mergeCell ref="B4:B7"/>
    <mergeCell ref="C4:C7"/>
    <mergeCell ref="D4:D7"/>
    <mergeCell ref="F4:AM4"/>
    <mergeCell ref="AN4:AY4"/>
    <mergeCell ref="AW5:AW7"/>
    <mergeCell ref="AX5:AX7"/>
    <mergeCell ref="AY5:AY7"/>
    <mergeCell ref="T6:U6"/>
    <mergeCell ref="E4:E7"/>
  </mergeCells>
  <phoneticPr fontId="13" type="noConversion"/>
  <conditionalFormatting sqref="AU65:AY67 AU59:AY62 AU70:AY73 AU9:AY56">
    <cfRule type="expression" dxfId="67" priority="55">
      <formula>OR(ISNUMBER($AN9:$AT9))</formula>
    </cfRule>
  </conditionalFormatting>
  <conditionalFormatting sqref="BI65:BO67 BI59:BO62 BI70:BO73 BI9:BO56">
    <cfRule type="expression" dxfId="66" priority="54">
      <formula>OR(ISNUMBER($AZ9:$BH9))</formula>
    </cfRule>
  </conditionalFormatting>
  <conditionalFormatting sqref="BI65:BO67 BI9:BO56">
    <cfRule type="notContainsBlanks" dxfId="65" priority="53">
      <formula>LEN(TRIM(BI9))&gt;0</formula>
    </cfRule>
  </conditionalFormatting>
  <conditionalFormatting sqref="AU65:AY67 AU9:AY56">
    <cfRule type="notContainsBlanks" dxfId="64" priority="52">
      <formula>LEN(TRIM(AU9))&gt;0</formula>
    </cfRule>
  </conditionalFormatting>
  <conditionalFormatting sqref="AU59:AY62 AU70:AY73 BI59:BO62 BI70:BO73">
    <cfRule type="notContainsBlanks" dxfId="63" priority="51">
      <formula>LEN(TRIM(AU59))&gt;0</formula>
    </cfRule>
  </conditionalFormatting>
  <conditionalFormatting sqref="D59:E62 D70:E73 D9:E56 D65:E67">
    <cfRule type="expression" dxfId="62" priority="50">
      <formula>OR(ISNUMBER($C9),ISTEXT($C9))</formula>
    </cfRule>
  </conditionalFormatting>
  <conditionalFormatting sqref="C70:C73 C65:C67">
    <cfRule type="expression" dxfId="61" priority="49">
      <formula>OR(ISNUMBER($B65),ISTEXT($B65))</formula>
    </cfRule>
  </conditionalFormatting>
  <conditionalFormatting sqref="AJ62 AJ65:AJ67 AJ71:AJ73 AJ18:AJ56 AJ9:AJ12 AJ14:AJ16">
    <cfRule type="expression" dxfId="60" priority="44">
      <formula>OR(ISNUMBER($AK9),ISNUMBER($AL9))</formula>
    </cfRule>
  </conditionalFormatting>
  <conditionalFormatting sqref="AJ62:AM62 AJ65:AM67 AJ73:AM73 AJ18:AM56 AK17:AM17 AJ9:AM12 AJ14:AM16 AK13:AM13">
    <cfRule type="notContainsBlanks" dxfId="59" priority="43">
      <formula>LEN(TRIM(AJ9))&gt;0</formula>
    </cfRule>
  </conditionalFormatting>
  <conditionalFormatting sqref="F59:Q62 F65:Q67 F70:Q73 F9:Q56">
    <cfRule type="notContainsBlanks" dxfId="58" priority="40">
      <formula>LEN(TRIM(F9))&gt;0</formula>
    </cfRule>
  </conditionalFormatting>
  <conditionalFormatting sqref="C59:E62 C70:E73 C9:E56 C65:E67">
    <cfRule type="notContainsBlanks" dxfId="57" priority="48">
      <formula>LEN(TRIM(C9))&gt;0</formula>
    </cfRule>
  </conditionalFormatting>
  <conditionalFormatting sqref="AE62:AF62 AE65:AF67 AE71:AF73 AE9:AF56">
    <cfRule type="notContainsBlanks" dxfId="56" priority="47">
      <formula>LEN(TRIM(AE9))&gt;0</formula>
    </cfRule>
    <cfRule type="expression" dxfId="55" priority="61">
      <formula>OR(ISNUMBER($AD9),ISNUMBER($AE9))</formula>
    </cfRule>
  </conditionalFormatting>
  <conditionalFormatting sqref="AH62:AI62 AH65:AI67 AH71:AI73 AH9:AI56">
    <cfRule type="notContainsBlanks" dxfId="54" priority="7">
      <formula>LEN(TRIM(AH9))&gt;0</formula>
    </cfRule>
    <cfRule type="expression" dxfId="53" priority="46">
      <formula>OR(ISNUMBER($AG9),ISNUMBER($AH9))</formula>
    </cfRule>
  </conditionalFormatting>
  <conditionalFormatting sqref="AK62:AM62 AK65:AM67 AK71:AM73 AK9:AM56">
    <cfRule type="expression" dxfId="52" priority="45">
      <formula>OR(ISNUMBER($AK9),ISTEXT($AJ9),ISNUMBER($AJ9),ISNUMBER($AL9))</formula>
    </cfRule>
  </conditionalFormatting>
  <conditionalFormatting sqref="O62 M62 K62 I62 G62 G65:G67 I65:I67 K65:K67 M65:M67 O65:O67 S65:S67 U65:U67 W65:W67 Y65:Y67 AA65:AA67 G71:G73 I71:I73 K71:K73 M71:M73 O71:O73 AA71:AA73 Y71:Y73 W71:W73 U71:U73 S71:S73 G9:G56 I9:I56 K9:K56 M9:M56 O9:O56 S9:S56 U9:U56 W9:W56 Y9:Y56 AA9:AA56">
    <cfRule type="expression" dxfId="51" priority="42">
      <formula>ISNUMBER(F9)</formula>
    </cfRule>
  </conditionalFormatting>
  <conditionalFormatting sqref="F62 H62 J62 L62 N62 F65:F67 H65:H67 J65:J67 L65:L67 N65:N67 R65:R67 T65:T67 V65:V67 X65:X67 Z65:Z67 F71:F73 H71:H73 J71:J73 L71:L73 N71:N73 R71:R73 T71:T73 V71:V73 X71:X73 Z71:Z73 F9:F56 H9:H56 J9:J56 L9:L56 N9:N56 R9:R56 T9:T56 V9:V56 X9:X56 Z9:Z56">
    <cfRule type="expression" dxfId="50" priority="41">
      <formula>ISNUMBER(G9)</formula>
    </cfRule>
  </conditionalFormatting>
  <conditionalFormatting sqref="R59:AC62 R65:AC67 R70:AC73 R9:AC56">
    <cfRule type="notContainsBlanks" dxfId="49" priority="38">
      <formula>LEN(TRIM(R9))&gt;0</formula>
    </cfRule>
  </conditionalFormatting>
  <conditionalFormatting sqref="AA62 Y62 W62 U62 S62">
    <cfRule type="expression" dxfId="48" priority="56">
      <formula>ISNUMBER(R62)</formula>
    </cfRule>
  </conditionalFormatting>
  <conditionalFormatting sqref="Z62 X62 V62 T62 R62">
    <cfRule type="expression" dxfId="47" priority="39">
      <formula>ISNUMBER(S62)</formula>
    </cfRule>
  </conditionalFormatting>
  <conditionalFormatting sqref="S59 U59 W59 Y59 AA59">
    <cfRule type="expression" dxfId="46" priority="37">
      <formula>ISNUMBER(R59)</formula>
    </cfRule>
  </conditionalFormatting>
  <conditionalFormatting sqref="AJ59">
    <cfRule type="expression" dxfId="45" priority="33">
      <formula>OR(ISNUMBER($AK59),ISNUMBER($AL59))</formula>
    </cfRule>
  </conditionalFormatting>
  <conditionalFormatting sqref="AJ59:AM59">
    <cfRule type="notContainsBlanks" dxfId="44" priority="32">
      <formula>LEN(TRIM(AJ59))&gt;0</formula>
    </cfRule>
  </conditionalFormatting>
  <conditionalFormatting sqref="AE59:AF59">
    <cfRule type="expression" dxfId="43" priority="36">
      <formula>OR(ISNUMBER($AD59),ISNUMBER($AE59))</formula>
    </cfRule>
  </conditionalFormatting>
  <conditionalFormatting sqref="AH59:AI59">
    <cfRule type="notContainsBlanks" dxfId="42" priority="9">
      <formula>LEN(TRIM(AH59))&gt;0</formula>
    </cfRule>
    <cfRule type="expression" dxfId="41" priority="35">
      <formula>OR(ISNUMBER($AG59),ISNUMBER($AH59))</formula>
    </cfRule>
  </conditionalFormatting>
  <conditionalFormatting sqref="AL59:AM59">
    <cfRule type="expression" dxfId="40" priority="34">
      <formula>OR(ISNUMBER($AK59),ISTEXT($AJ59),ISNUMBER($AJ59),ISNUMBER($AL59))</formula>
    </cfRule>
  </conditionalFormatting>
  <conditionalFormatting sqref="G59 I59 K59 M59 O59">
    <cfRule type="expression" dxfId="39" priority="31">
      <formula>ISNUMBER(F59)</formula>
    </cfRule>
  </conditionalFormatting>
  <conditionalFormatting sqref="N59 L59 J59 H59 F59">
    <cfRule type="expression" dxfId="38" priority="30">
      <formula>ISNUMBER(G59)</formula>
    </cfRule>
  </conditionalFormatting>
  <conditionalFormatting sqref="R59 T59 V59 X59 Z59">
    <cfRule type="expression" dxfId="37" priority="29">
      <formula>ISNUMBER(S59)</formula>
    </cfRule>
  </conditionalFormatting>
  <conditionalFormatting sqref="AJ60:AJ61">
    <cfRule type="expression" dxfId="36" priority="24">
      <formula>OR(ISNUMBER($AK60),ISNUMBER($AL60))</formula>
    </cfRule>
  </conditionalFormatting>
  <conditionalFormatting sqref="AJ60:AM61">
    <cfRule type="notContainsBlanks" dxfId="35" priority="23">
      <formula>LEN(TRIM(AJ60))&gt;0</formula>
    </cfRule>
  </conditionalFormatting>
  <conditionalFormatting sqref="AE60:AF63">
    <cfRule type="notContainsBlanks" dxfId="34" priority="2">
      <formula>LEN(TRIM(AE60))&gt;0</formula>
    </cfRule>
    <cfRule type="expression" dxfId="33" priority="27">
      <formula>OR(ISNUMBER($AD60),ISNUMBER($AE60))</formula>
    </cfRule>
  </conditionalFormatting>
  <conditionalFormatting sqref="AH60:AI63">
    <cfRule type="notContainsBlanks" dxfId="32" priority="1">
      <formula>LEN(TRIM(AH60))&gt;0</formula>
    </cfRule>
    <cfRule type="expression" dxfId="31" priority="26">
      <formula>OR(ISNUMBER($AG60),ISNUMBER($AH60))</formula>
    </cfRule>
  </conditionalFormatting>
  <conditionalFormatting sqref="AL60:AM61">
    <cfRule type="expression" dxfId="30" priority="25">
      <formula>OR(ISNUMBER($AK60),ISTEXT($AJ60),ISNUMBER($AJ60),ISNUMBER($AL60))</formula>
    </cfRule>
  </conditionalFormatting>
  <conditionalFormatting sqref="G60:G61 I60:I61 K60:K61 M60:M61 O60:O61">
    <cfRule type="expression" dxfId="29" priority="22">
      <formula>ISNUMBER(F60)</formula>
    </cfRule>
  </conditionalFormatting>
  <conditionalFormatting sqref="F60:F61 H60:H61 J60:J61 L60:L61 N60:N61">
    <cfRule type="expression" dxfId="28" priority="21">
      <formula>ISNUMBER(G60)</formula>
    </cfRule>
  </conditionalFormatting>
  <conditionalFormatting sqref="AA60:AA61 Y60:Y61 W60:W61 U60:U61 S60:S61">
    <cfRule type="expression" dxfId="27" priority="28">
      <formula>ISNUMBER(R60)</formula>
    </cfRule>
  </conditionalFormatting>
  <conditionalFormatting sqref="R60:R61 T60:T61 V60:V61 X60:X61 Z60:Z61">
    <cfRule type="expression" dxfId="26" priority="20">
      <formula>ISNUMBER(S60)</formula>
    </cfRule>
  </conditionalFormatting>
  <conditionalFormatting sqref="AJ71:AM72">
    <cfRule type="notContainsBlanks" dxfId="25" priority="19">
      <formula>LEN(TRIM(AJ71))&gt;0</formula>
    </cfRule>
  </conditionalFormatting>
  <conditionalFormatting sqref="S70 U70 W70 Y70 AA70">
    <cfRule type="expression" dxfId="24" priority="18">
      <formula>ISNUMBER(R70)</formula>
    </cfRule>
  </conditionalFormatting>
  <conditionalFormatting sqref="AJ70">
    <cfRule type="expression" dxfId="23" priority="14">
      <formula>OR(ISNUMBER($AK70),ISNUMBER($AL70))</formula>
    </cfRule>
  </conditionalFormatting>
  <conditionalFormatting sqref="AJ70:AM70">
    <cfRule type="notContainsBlanks" dxfId="22" priority="13">
      <formula>LEN(TRIM(AJ70))&gt;0</formula>
    </cfRule>
  </conditionalFormatting>
  <conditionalFormatting sqref="AE70:AF70">
    <cfRule type="expression" dxfId="21" priority="17">
      <formula>OR(ISNUMBER($AD70),ISNUMBER($AE70))</formula>
    </cfRule>
  </conditionalFormatting>
  <conditionalFormatting sqref="AH70:AI70">
    <cfRule type="expression" dxfId="20" priority="16">
      <formula>OR(ISNUMBER($AG70),ISNUMBER($AH70))</formula>
    </cfRule>
  </conditionalFormatting>
  <conditionalFormatting sqref="AL70:AM70">
    <cfRule type="expression" dxfId="19" priority="15">
      <formula>OR(ISNUMBER($AK70),ISTEXT($AJ70),ISNUMBER($AJ70),ISNUMBER($AL70))</formula>
    </cfRule>
  </conditionalFormatting>
  <conditionalFormatting sqref="G70 I70 K70 M70 O70">
    <cfRule type="expression" dxfId="18" priority="12">
      <formula>ISNUMBER(F70)</formula>
    </cfRule>
  </conditionalFormatting>
  <conditionalFormatting sqref="N70 L70 J70 H70 F70">
    <cfRule type="expression" dxfId="17" priority="11">
      <formula>ISNUMBER(G70)</formula>
    </cfRule>
  </conditionalFormatting>
  <conditionalFormatting sqref="R70 T70 V70 X70 Z70">
    <cfRule type="expression" dxfId="16" priority="10">
      <formula>ISNUMBER(S70)</formula>
    </cfRule>
  </conditionalFormatting>
  <conditionalFormatting sqref="P65:Q67 P59:Q62 P70:Q73 P9:Q56">
    <cfRule type="expression" dxfId="15" priority="57">
      <formula>OR(ISNUMBER($F9:$O9),ISNUMBER($P9))</formula>
    </cfRule>
  </conditionalFormatting>
  <conditionalFormatting sqref="AB65:AC67 AB59:AC62 AB70:AC73 AB9:AC56">
    <cfRule type="expression" dxfId="14" priority="58">
      <formula>OR(ISNUMBER($R9:$AA9),ISNUMBER($AB9))</formula>
    </cfRule>
  </conditionalFormatting>
  <conditionalFormatting sqref="C59:E62 C70:E73 C9:E56 C65:E67">
    <cfRule type="expression" dxfId="13" priority="59">
      <formula>IF(#REF!&gt;0,1,0)</formula>
    </cfRule>
  </conditionalFormatting>
  <conditionalFormatting sqref="AJ13">
    <cfRule type="expression" dxfId="12" priority="4">
      <formula>OR(ISNUMBER($AP13),ISNUMBER($AQ13))</formula>
    </cfRule>
  </conditionalFormatting>
  <conditionalFormatting sqref="AJ13">
    <cfRule type="notContainsBlanks" dxfId="11" priority="3">
      <formula>LEN(TRIM(AJ13))&gt;0</formula>
    </cfRule>
  </conditionalFormatting>
  <dataValidations count="5">
    <dataValidation type="list" showInputMessage="1" showErrorMessage="1" sqref="C2" xr:uid="{59B81219-A9AE-4950-9470-35CFE98E5A83}">
      <formula1>INDIRECT(SUBSTITUTE(C1," ","_"))</formula1>
    </dataValidation>
    <dataValidation allowBlank="1" showInputMessage="1" prompt="掛牆式、卡式、風琴式等_x000a_Wall-mounted, Cassette, Ceiling Suspended, etc." sqref="BL74" xr:uid="{BC751C15-7141-4C13-8598-8A1DE97F29E4}"/>
    <dataValidation allowBlank="1" showInputMessage="1" showErrorMessage="1" prompt="橫樑，假牆， 天花等_x000a_Beam, False Wall, Ceiling, etc." sqref="BM74" xr:uid="{3667AE61-3251-4257-B77B-E97D20EB4FCC}"/>
    <dataValidation allowBlank="1" showInputMessage="1" prompt="橫樑，假牆， 天花等_x000a_Beam, False Wall, Ceiling, etc." sqref="BM5:BM7 BM75 BM65:BM67 BM70:BM73 BM9" xr:uid="{918AB76F-9DCE-4E2F-9E28-26361F25ABD1}"/>
    <dataValidation allowBlank="1" showInputMessage="1" showErrorMessage="1" prompt="掛牆式、卡式、風琴式等_x000a_Wall-mounted, Cassette, Ceiling Suspended, etc." sqref="BL5:BL7 BL75 BL65:BL67 BL70:BL73 BL9" xr:uid="{90904BE7-4C90-4CC9-9F99-90C9C292A645}"/>
  </dataValidations>
  <hyperlinks>
    <hyperlink ref="A85" r:id="rId1" xr:uid="{7C475850-1D98-4B08-AFB9-C6B4B2C90D3F}"/>
  </hyperlinks>
  <pageMargins left="0.23622047244094491" right="0.23622047244094491" top="0.62992125984251968" bottom="0.43307086614173229" header="0.31496062992125984" footer="0.31496062992125984"/>
  <pageSetup paperSize="8" scale="18" orientation="landscape" r:id="rId2"/>
  <headerFooter>
    <oddFooter>&amp;C&amp;"Cambria,標準"&amp;16&amp;P/&amp;N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6F0ADD0-3DEF-41A6-B209-A102773A007B}">
          <x14:formula1>
            <xm:f>Database!$O$2:$O$3</xm:f>
          </x14:formula1>
          <xm:sqref>BP10:BP56</xm:sqref>
        </x14:dataValidation>
        <x14:dataValidation type="list" allowBlank="1" showInputMessage="1" showErrorMessage="1" xr:uid="{14906A0B-F5D2-4DF8-9F95-7A8743B0702E}">
          <x14:formula1>
            <xm:f>Database!$N$2:$N$7</xm:f>
          </x14:formula1>
          <xm:sqref>AY10:AY55 BO10:BO56</xm:sqref>
        </x14:dataValidation>
        <x14:dataValidation type="list" allowBlank="1" showInputMessage="1" showErrorMessage="1" xr:uid="{92AB471D-1B49-48FB-BE1C-7EC0781B9B65}">
          <x14:formula1>
            <xm:f>Database!$Q$2:$Q$51</xm:f>
          </x14:formula1>
          <xm:sqref>AU10:AU55 BI10:BI56</xm:sqref>
        </x14:dataValidation>
        <x14:dataValidation type="list" allowBlank="1" showInputMessage="1" prompt="橫樑，假牆， 天花等_x000a_Beam, False Wall, Ceiling, etc." xr:uid="{8A09E499-8920-453E-9456-2D04E7BE431E}">
          <x14:formula1>
            <xm:f>Database!$L$2:$L$4</xm:f>
          </x14:formula1>
          <xm:sqref>BM10:BM56</xm:sqref>
        </x14:dataValidation>
        <x14:dataValidation type="list" allowBlank="1" showInputMessage="1" showErrorMessage="1" prompt="掛牆式、卡式、風琴式等_x000a_Wall-mounted, Cassette, Ceiling Suspended, etc." xr:uid="{5E2AF6A2-B666-4031-8FD7-0390EA27F185}">
          <x14:formula1>
            <xm:f>Database!$M$2:$M$5</xm:f>
          </x14:formula1>
          <xm:sqref>BL10:BL56</xm:sqref>
        </x14:dataValidation>
        <x14:dataValidation type="list" allowBlank="1" showInputMessage="1" showErrorMessage="1" xr:uid="{6D808516-36D8-459D-9C57-2487C70EABA3}">
          <x14:formula1>
            <xm:f>Database!$P$2:$P$3</xm:f>
          </x14:formula1>
          <xm:sqref>AV10:AV55 BJ10:BJ56</xm:sqref>
        </x14:dataValidation>
        <x14:dataValidation type="list" allowBlank="1" showInputMessage="1" showErrorMessage="1" xr:uid="{153C9781-F558-4B34-81AE-220DF7C4B11D}">
          <x14:formula1>
            <xm:f>Database!$G$1:$J$1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54"/>
  <sheetViews>
    <sheetView zoomScale="85" zoomScaleNormal="85" workbookViewId="0">
      <selection activeCell="I29" sqref="I29"/>
    </sheetView>
  </sheetViews>
  <sheetFormatPr defaultRowHeight="25.5" customHeight="1" x14ac:dyDescent="0.25"/>
  <cols>
    <col min="1" max="1" width="4.25" style="202" customWidth="1"/>
    <col min="2" max="2" width="35.875" style="197" customWidth="1"/>
    <col min="3" max="3" width="93.25" customWidth="1"/>
    <col min="4" max="4" width="67.125" customWidth="1"/>
    <col min="5" max="5" width="23.875" style="205" customWidth="1"/>
    <col min="6" max="6" width="29.5" customWidth="1"/>
    <col min="7" max="7" width="61.875" customWidth="1"/>
    <col min="8" max="8" width="28" customWidth="1"/>
    <col min="9" max="9" width="57.125" customWidth="1"/>
    <col min="10" max="10" width="47.5" customWidth="1"/>
    <col min="12" max="12" width="19.625" customWidth="1"/>
    <col min="13" max="13" width="30.625" customWidth="1"/>
    <col min="14" max="14" width="22.5" customWidth="1"/>
    <col min="15" max="15" width="23" customWidth="1"/>
    <col min="17" max="17" width="34.5" bestFit="1" customWidth="1"/>
  </cols>
  <sheetData>
    <row r="1" spans="1:17" ht="42" customHeight="1" x14ac:dyDescent="0.25">
      <c r="A1" s="202" t="s">
        <v>165</v>
      </c>
      <c r="B1" s="197" t="s">
        <v>209</v>
      </c>
      <c r="C1" t="s">
        <v>235</v>
      </c>
      <c r="D1" t="s">
        <v>355</v>
      </c>
      <c r="E1" s="197" t="s">
        <v>356</v>
      </c>
      <c r="F1" t="s">
        <v>961</v>
      </c>
      <c r="G1" t="s">
        <v>413</v>
      </c>
      <c r="H1" t="s">
        <v>380</v>
      </c>
      <c r="I1" t="s">
        <v>358</v>
      </c>
      <c r="J1" t="s">
        <v>357</v>
      </c>
      <c r="L1" t="s">
        <v>873</v>
      </c>
      <c r="M1" t="s">
        <v>881</v>
      </c>
      <c r="N1" t="s">
        <v>882</v>
      </c>
      <c r="O1" t="s">
        <v>883</v>
      </c>
      <c r="P1" t="s">
        <v>888</v>
      </c>
      <c r="Q1" t="s">
        <v>938</v>
      </c>
    </row>
    <row r="2" spans="1:17" ht="39" hidden="1" customHeight="1" x14ac:dyDescent="0.25">
      <c r="A2" s="201" ph="1">
        <v>1</v>
      </c>
      <c r="B2" s="198" t="s">
        <v>413</v>
      </c>
      <c r="C2" s="199" t="s">
        <v>410</v>
      </c>
      <c r="D2" s="199" t="s">
        <v>863</v>
      </c>
      <c r="E2" s="202" t="s">
        <v>833</v>
      </c>
      <c r="F2" s="214"/>
      <c r="G2" s="176" t="s">
        <v>410</v>
      </c>
      <c r="H2" s="186" t="s">
        <v>488</v>
      </c>
      <c r="I2" t="s">
        <v>360</v>
      </c>
      <c r="J2" s="192" t="s">
        <v>773</v>
      </c>
      <c r="L2" t="s">
        <v>874</v>
      </c>
      <c r="M2" t="s">
        <v>877</v>
      </c>
      <c r="N2">
        <v>1</v>
      </c>
      <c r="O2" t="s">
        <v>884</v>
      </c>
      <c r="P2" t="s">
        <v>886</v>
      </c>
      <c r="Q2" t="s">
        <v>890</v>
      </c>
    </row>
    <row r="3" spans="1:17" ht="26.25" hidden="1" customHeight="1" x14ac:dyDescent="0.25">
      <c r="A3" s="201" ph="1">
        <v>2</v>
      </c>
      <c r="B3" s="198" t="s">
        <v>414</v>
      </c>
      <c r="C3" s="199" t="s">
        <v>417</v>
      </c>
      <c r="D3" s="199" t="s">
        <v>418</v>
      </c>
      <c r="E3" s="202" t="s">
        <v>832</v>
      </c>
      <c r="F3" s="214"/>
      <c r="G3" s="176" t="s">
        <v>372</v>
      </c>
      <c r="H3" s="187" t="s">
        <v>381</v>
      </c>
      <c r="I3" t="s">
        <v>386</v>
      </c>
      <c r="J3" s="193" t="s">
        <v>774</v>
      </c>
      <c r="L3" t="s">
        <v>875</v>
      </c>
      <c r="M3" t="s">
        <v>878</v>
      </c>
      <c r="N3">
        <v>2</v>
      </c>
      <c r="O3" t="s">
        <v>885</v>
      </c>
      <c r="P3" t="s">
        <v>887</v>
      </c>
      <c r="Q3" t="s">
        <v>891</v>
      </c>
    </row>
    <row r="4" spans="1:17" ht="26.25" hidden="1" customHeight="1" x14ac:dyDescent="0.25">
      <c r="A4" s="201" ph="1">
        <v>3</v>
      </c>
      <c r="B4" s="198" t="s">
        <v>414</v>
      </c>
      <c r="C4" s="199" t="s">
        <v>415</v>
      </c>
      <c r="D4" s="199" t="s">
        <v>248</v>
      </c>
      <c r="E4" s="202" t="s">
        <v>832</v>
      </c>
      <c r="F4" s="214"/>
      <c r="G4" s="177" t="s">
        <v>403</v>
      </c>
      <c r="H4" s="187" t="s">
        <v>382</v>
      </c>
      <c r="I4" t="s">
        <v>387</v>
      </c>
      <c r="J4" s="194" t="s">
        <v>775</v>
      </c>
      <c r="L4" t="s">
        <v>876</v>
      </c>
      <c r="M4" t="s">
        <v>879</v>
      </c>
      <c r="N4">
        <v>3</v>
      </c>
      <c r="Q4" t="s">
        <v>892</v>
      </c>
    </row>
    <row r="5" spans="1:17" ht="15.75" hidden="1" customHeight="1" x14ac:dyDescent="0.25">
      <c r="A5" s="201" ph="1">
        <v>4</v>
      </c>
      <c r="B5" s="198" t="s">
        <v>414</v>
      </c>
      <c r="C5" s="199" t="s">
        <v>415</v>
      </c>
      <c r="D5" s="199" t="s">
        <v>419</v>
      </c>
      <c r="E5" s="202" t="s">
        <v>832</v>
      </c>
      <c r="F5" s="214"/>
      <c r="G5" s="177" t="s">
        <v>404</v>
      </c>
      <c r="H5" s="188" t="s">
        <v>383</v>
      </c>
      <c r="I5" t="s">
        <v>388</v>
      </c>
      <c r="J5" s="195" t="s">
        <v>776</v>
      </c>
      <c r="M5" t="s">
        <v>880</v>
      </c>
      <c r="N5">
        <v>4</v>
      </c>
      <c r="Q5" t="s">
        <v>893</v>
      </c>
    </row>
    <row r="6" spans="1:17" ht="26.25" hidden="1" customHeight="1" x14ac:dyDescent="0.25">
      <c r="A6" s="201" ph="1">
        <v>5</v>
      </c>
      <c r="B6" s="198" t="s">
        <v>414</v>
      </c>
      <c r="C6" s="199" t="s">
        <v>415</v>
      </c>
      <c r="D6" s="199" t="s">
        <v>420</v>
      </c>
      <c r="E6" s="202" t="s">
        <v>832</v>
      </c>
      <c r="F6" s="214"/>
      <c r="G6" s="176" t="s">
        <v>405</v>
      </c>
      <c r="H6" s="179" t="s">
        <v>549</v>
      </c>
      <c r="I6" t="s">
        <v>389</v>
      </c>
      <c r="J6" s="193" t="s">
        <v>303</v>
      </c>
      <c r="N6">
        <v>5</v>
      </c>
      <c r="Q6" t="s">
        <v>894</v>
      </c>
    </row>
    <row r="7" spans="1:17" ht="16.5" hidden="1" customHeight="1" x14ac:dyDescent="0.25">
      <c r="A7" s="201" ph="1">
        <v>6</v>
      </c>
      <c r="B7" s="198" t="s">
        <v>414</v>
      </c>
      <c r="C7" s="199" t="s">
        <v>415</v>
      </c>
      <c r="D7" s="199" t="s">
        <v>362</v>
      </c>
      <c r="E7" s="202" t="s">
        <v>832</v>
      </c>
      <c r="F7" s="214"/>
      <c r="G7" s="178" t="s">
        <v>406</v>
      </c>
      <c r="H7" s="184" t="s">
        <v>548</v>
      </c>
      <c r="I7" t="s">
        <v>390</v>
      </c>
      <c r="J7" s="195" t="s">
        <v>777</v>
      </c>
      <c r="N7" t="s">
        <v>939</v>
      </c>
      <c r="Q7" t="s">
        <v>895</v>
      </c>
    </row>
    <row r="8" spans="1:17" ht="26.25" hidden="1" customHeight="1" x14ac:dyDescent="0.25">
      <c r="A8" s="201" ph="1">
        <v>7</v>
      </c>
      <c r="B8" s="198" t="s">
        <v>414</v>
      </c>
      <c r="C8" s="199" t="s">
        <v>415</v>
      </c>
      <c r="D8" s="199" t="s">
        <v>421</v>
      </c>
      <c r="E8" s="202" t="s">
        <v>832</v>
      </c>
      <c r="F8" s="214"/>
      <c r="G8" s="178" t="s">
        <v>407</v>
      </c>
      <c r="H8" s="184" t="s">
        <v>517</v>
      </c>
      <c r="I8" t="s">
        <v>391</v>
      </c>
      <c r="J8" s="196" t="s">
        <v>778</v>
      </c>
      <c r="Q8" t="s">
        <v>896</v>
      </c>
    </row>
    <row r="9" spans="1:17" ht="16.5" hidden="1" customHeight="1" x14ac:dyDescent="0.25">
      <c r="A9" s="201" ph="1">
        <v>8</v>
      </c>
      <c r="B9" s="198" t="s">
        <v>414</v>
      </c>
      <c r="C9" s="199" t="s">
        <v>415</v>
      </c>
      <c r="D9" s="199" t="s">
        <v>422</v>
      </c>
      <c r="E9" s="202" t="s">
        <v>832</v>
      </c>
      <c r="F9" s="214"/>
      <c r="G9" s="177" t="s">
        <v>408</v>
      </c>
      <c r="H9" s="184" t="s">
        <v>520</v>
      </c>
      <c r="I9" t="s">
        <v>399</v>
      </c>
      <c r="J9" s="192" t="s">
        <v>335</v>
      </c>
      <c r="Q9" t="s">
        <v>897</v>
      </c>
    </row>
    <row r="10" spans="1:17" ht="26.25" hidden="1" customHeight="1" x14ac:dyDescent="0.25">
      <c r="A10" s="201" ph="1">
        <v>9</v>
      </c>
      <c r="B10" s="198" t="s">
        <v>414</v>
      </c>
      <c r="C10" s="199" t="s">
        <v>415</v>
      </c>
      <c r="D10" s="199" t="s">
        <v>658</v>
      </c>
      <c r="E10" s="202" t="s">
        <v>437</v>
      </c>
      <c r="F10" s="214"/>
      <c r="G10" s="177" t="s">
        <v>411</v>
      </c>
      <c r="H10" s="187" t="s">
        <v>524</v>
      </c>
      <c r="I10" t="s">
        <v>392</v>
      </c>
      <c r="Q10" t="s">
        <v>898</v>
      </c>
    </row>
    <row r="11" spans="1:17" ht="26.25" hidden="1" customHeight="1" x14ac:dyDescent="0.25">
      <c r="A11" s="201" ph="1">
        <v>10</v>
      </c>
      <c r="B11" s="198" t="s">
        <v>414</v>
      </c>
      <c r="C11" s="199" t="s">
        <v>415</v>
      </c>
      <c r="D11" s="199" t="s">
        <v>294</v>
      </c>
      <c r="E11" s="202" t="s">
        <v>437</v>
      </c>
      <c r="F11" s="214"/>
      <c r="G11" s="179" t="s">
        <v>412</v>
      </c>
      <c r="H11" s="184" t="s">
        <v>541</v>
      </c>
      <c r="I11" t="s">
        <v>393</v>
      </c>
      <c r="Q11" t="s">
        <v>899</v>
      </c>
    </row>
    <row r="12" spans="1:17" ht="26.25" hidden="1" customHeight="1" x14ac:dyDescent="0.25">
      <c r="A12" s="201" ph="1">
        <v>11</v>
      </c>
      <c r="B12" s="198" t="s">
        <v>414</v>
      </c>
      <c r="C12" s="199" t="s">
        <v>415</v>
      </c>
      <c r="D12" s="199" t="s">
        <v>423</v>
      </c>
      <c r="E12" s="202" t="s">
        <v>437</v>
      </c>
      <c r="F12" s="214"/>
      <c r="G12" s="180" t="s">
        <v>374</v>
      </c>
      <c r="H12" s="177" t="s">
        <v>385</v>
      </c>
      <c r="I12" s="189" t="s">
        <v>759</v>
      </c>
      <c r="Q12" t="s">
        <v>900</v>
      </c>
    </row>
    <row r="13" spans="1:17" ht="26.25" hidden="1" customHeight="1" x14ac:dyDescent="0.25">
      <c r="A13" s="201" ph="1">
        <v>12</v>
      </c>
      <c r="B13" s="198" t="s">
        <v>414</v>
      </c>
      <c r="C13" s="199" t="s">
        <v>415</v>
      </c>
      <c r="D13" s="199" t="s">
        <v>369</v>
      </c>
      <c r="E13" s="202" t="s">
        <v>437</v>
      </c>
      <c r="F13" s="214"/>
      <c r="G13" s="180" t="s">
        <v>375</v>
      </c>
      <c r="H13" s="181" t="s">
        <v>545</v>
      </c>
      <c r="I13" s="183" t="s">
        <v>760</v>
      </c>
      <c r="Q13" t="s">
        <v>901</v>
      </c>
    </row>
    <row r="14" spans="1:17" ht="26.25" hidden="1" customHeight="1" x14ac:dyDescent="0.25">
      <c r="A14" s="201" ph="1">
        <v>13</v>
      </c>
      <c r="B14" s="198" t="s">
        <v>414</v>
      </c>
      <c r="C14" s="199" t="s">
        <v>415</v>
      </c>
      <c r="D14" s="199" t="s">
        <v>495</v>
      </c>
      <c r="E14" s="202" t="s">
        <v>437</v>
      </c>
      <c r="F14" s="214"/>
      <c r="G14" s="180" t="s">
        <v>376</v>
      </c>
      <c r="I14" s="190" t="s">
        <v>388</v>
      </c>
      <c r="Q14" t="s">
        <v>902</v>
      </c>
    </row>
    <row r="15" spans="1:17" ht="26.25" hidden="1" customHeight="1" x14ac:dyDescent="0.25">
      <c r="A15" s="201" ph="1">
        <v>1</v>
      </c>
      <c r="B15" s="198" t="s">
        <v>414</v>
      </c>
      <c r="C15" s="199" t="s">
        <v>372</v>
      </c>
      <c r="D15" s="199" t="s">
        <v>862</v>
      </c>
      <c r="E15" s="202" t="s">
        <v>832</v>
      </c>
      <c r="F15" s="214"/>
      <c r="G15" s="178" t="s">
        <v>377</v>
      </c>
      <c r="I15" s="180" t="s">
        <v>761</v>
      </c>
      <c r="Q15" t="s">
        <v>903</v>
      </c>
    </row>
    <row r="16" spans="1:17" ht="26.25" hidden="1" customHeight="1" x14ac:dyDescent="0.25">
      <c r="A16" s="201" ph="1">
        <v>2</v>
      </c>
      <c r="B16" s="198" t="s">
        <v>414</v>
      </c>
      <c r="C16" s="199" t="s">
        <v>372</v>
      </c>
      <c r="D16" s="199" t="s">
        <v>418</v>
      </c>
      <c r="E16" s="202" t="s">
        <v>832</v>
      </c>
      <c r="F16" s="214"/>
      <c r="G16" s="180" t="s">
        <v>378</v>
      </c>
      <c r="I16" s="190" t="s">
        <v>568</v>
      </c>
      <c r="Q16" t="s">
        <v>904</v>
      </c>
    </row>
    <row r="17" spans="1:17" ht="26.25" hidden="1" customHeight="1" x14ac:dyDescent="0.25">
      <c r="A17" s="201" ph="1">
        <v>3</v>
      </c>
      <c r="B17" s="198" t="s">
        <v>414</v>
      </c>
      <c r="C17" s="199" t="s">
        <v>372</v>
      </c>
      <c r="D17" s="199" t="s">
        <v>248</v>
      </c>
      <c r="E17" s="202" t="s">
        <v>832</v>
      </c>
      <c r="F17" s="214"/>
      <c r="G17" s="178" t="s">
        <v>379</v>
      </c>
      <c r="I17" s="190" t="s">
        <v>576</v>
      </c>
      <c r="Q17" t="s">
        <v>905</v>
      </c>
    </row>
    <row r="18" spans="1:17" ht="26.25" hidden="1" customHeight="1" x14ac:dyDescent="0.25">
      <c r="A18" s="201" ph="1">
        <v>4</v>
      </c>
      <c r="B18" s="198" t="s">
        <v>414</v>
      </c>
      <c r="C18" s="199" t="s">
        <v>372</v>
      </c>
      <c r="D18" s="199" t="s">
        <v>419</v>
      </c>
      <c r="E18" s="202" t="s">
        <v>832</v>
      </c>
      <c r="F18" s="214"/>
      <c r="I18" s="190" t="s">
        <v>762</v>
      </c>
      <c r="Q18" t="s">
        <v>906</v>
      </c>
    </row>
    <row r="19" spans="1:17" ht="26.25" hidden="1" customHeight="1" x14ac:dyDescent="0.25">
      <c r="A19" s="201" ph="1">
        <v>5</v>
      </c>
      <c r="B19" s="198" t="s">
        <v>414</v>
      </c>
      <c r="C19" s="199" t="s">
        <v>372</v>
      </c>
      <c r="D19" s="199" t="s">
        <v>420</v>
      </c>
      <c r="E19" s="202" t="s">
        <v>832</v>
      </c>
      <c r="F19" s="214"/>
      <c r="I19" s="191" t="s">
        <v>763</v>
      </c>
      <c r="Q19" t="s">
        <v>907</v>
      </c>
    </row>
    <row r="20" spans="1:17" ht="26.25" hidden="1" customHeight="1" x14ac:dyDescent="0.25">
      <c r="A20" s="201" ph="1">
        <v>6</v>
      </c>
      <c r="B20" s="198" t="s">
        <v>414</v>
      </c>
      <c r="C20" s="199" t="s">
        <v>372</v>
      </c>
      <c r="D20" s="199" t="s">
        <v>362</v>
      </c>
      <c r="E20" s="202" t="s">
        <v>832</v>
      </c>
      <c r="F20" s="214"/>
      <c r="I20" s="190" t="s">
        <v>607</v>
      </c>
      <c r="Q20" t="s">
        <v>908</v>
      </c>
    </row>
    <row r="21" spans="1:17" ht="26.25" hidden="1" customHeight="1" x14ac:dyDescent="0.25">
      <c r="A21" s="201" ph="1">
        <v>7</v>
      </c>
      <c r="B21" s="198" t="s">
        <v>414</v>
      </c>
      <c r="C21" s="199" t="s">
        <v>372</v>
      </c>
      <c r="D21" s="199" t="s">
        <v>424</v>
      </c>
      <c r="E21" s="202" t="s">
        <v>832</v>
      </c>
      <c r="F21" s="214"/>
      <c r="I21" s="183" t="s">
        <v>764</v>
      </c>
      <c r="Q21" t="s">
        <v>909</v>
      </c>
    </row>
    <row r="22" spans="1:17" ht="26.25" hidden="1" customHeight="1" x14ac:dyDescent="0.25">
      <c r="A22" s="201" ph="1">
        <v>8</v>
      </c>
      <c r="B22" s="198" t="s">
        <v>414</v>
      </c>
      <c r="C22" s="199" t="s">
        <v>372</v>
      </c>
      <c r="D22" s="199" t="s">
        <v>425</v>
      </c>
      <c r="E22" s="202" t="s">
        <v>832</v>
      </c>
      <c r="F22" s="214"/>
      <c r="I22" s="180" t="s">
        <v>765</v>
      </c>
      <c r="Q22" t="s">
        <v>910</v>
      </c>
    </row>
    <row r="23" spans="1:17" ht="26.25" hidden="1" customHeight="1" x14ac:dyDescent="0.25">
      <c r="A23" s="201" ph="1">
        <v>9</v>
      </c>
      <c r="B23" s="198" t="s">
        <v>414</v>
      </c>
      <c r="C23" s="199" t="s">
        <v>372</v>
      </c>
      <c r="D23" s="199" t="s">
        <v>294</v>
      </c>
      <c r="E23" s="202" t="s">
        <v>834</v>
      </c>
      <c r="F23" s="214"/>
      <c r="I23" s="182" t="s">
        <v>621</v>
      </c>
      <c r="Q23" t="s">
        <v>911</v>
      </c>
    </row>
    <row r="24" spans="1:17" ht="26.25" hidden="1" customHeight="1" x14ac:dyDescent="0.25">
      <c r="A24" s="201" ph="1">
        <v>10</v>
      </c>
      <c r="B24" s="198" t="s">
        <v>414</v>
      </c>
      <c r="C24" s="199" t="s">
        <v>372</v>
      </c>
      <c r="D24" s="199" t="s">
        <v>423</v>
      </c>
      <c r="E24" s="202" t="s">
        <v>834</v>
      </c>
      <c r="F24" s="214"/>
      <c r="I24" s="178" t="s">
        <v>632</v>
      </c>
      <c r="Q24" t="s">
        <v>912</v>
      </c>
    </row>
    <row r="25" spans="1:17" ht="26.25" hidden="1" customHeight="1" x14ac:dyDescent="0.25">
      <c r="A25" s="201" ph="1">
        <v>11</v>
      </c>
      <c r="B25" s="198" t="s">
        <v>414</v>
      </c>
      <c r="C25" s="199" t="s">
        <v>372</v>
      </c>
      <c r="D25" s="199" t="s">
        <v>369</v>
      </c>
      <c r="E25" s="202" t="s">
        <v>834</v>
      </c>
      <c r="F25" s="214"/>
      <c r="I25" s="180" t="s">
        <v>641</v>
      </c>
      <c r="Q25" t="s">
        <v>913</v>
      </c>
    </row>
    <row r="26" spans="1:17" ht="51" hidden="1" customHeight="1" x14ac:dyDescent="0.25">
      <c r="A26" s="201" ph="1">
        <v>12</v>
      </c>
      <c r="B26" s="198" t="s">
        <v>414</v>
      </c>
      <c r="C26" s="199" t="s">
        <v>372</v>
      </c>
      <c r="D26" s="199" t="s">
        <v>495</v>
      </c>
      <c r="E26" s="202" t="s">
        <v>834</v>
      </c>
      <c r="F26" s="214"/>
      <c r="I26" s="203" t="s">
        <v>822</v>
      </c>
      <c r="Q26" t="s">
        <v>914</v>
      </c>
    </row>
    <row r="27" spans="1:17" ht="26.25" hidden="1" customHeight="1" x14ac:dyDescent="0.25">
      <c r="A27" s="201" ph="1">
        <v>1</v>
      </c>
      <c r="B27" s="198" t="s">
        <v>414</v>
      </c>
      <c r="C27" s="199" t="s">
        <v>403</v>
      </c>
      <c r="D27" s="199" t="s">
        <v>426</v>
      </c>
      <c r="E27" s="202" t="s">
        <v>832</v>
      </c>
      <c r="F27" s="214"/>
      <c r="I27" s="191" t="s">
        <v>394</v>
      </c>
      <c r="Q27" t="s">
        <v>915</v>
      </c>
    </row>
    <row r="28" spans="1:17" ht="26.25" hidden="1" customHeight="1" x14ac:dyDescent="0.25">
      <c r="A28" s="201" ph="1">
        <v>2</v>
      </c>
      <c r="B28" s="198" t="s">
        <v>414</v>
      </c>
      <c r="C28" s="199" t="s">
        <v>403</v>
      </c>
      <c r="D28" s="199" t="s">
        <v>418</v>
      </c>
      <c r="E28" s="202" t="s">
        <v>834</v>
      </c>
      <c r="F28" s="214"/>
      <c r="I28" s="190" t="s">
        <v>395</v>
      </c>
      <c r="Q28" t="s">
        <v>144</v>
      </c>
    </row>
    <row r="29" spans="1:17" ht="26.25" customHeight="1" x14ac:dyDescent="0.25">
      <c r="A29" s="201" ph="1">
        <v>3</v>
      </c>
      <c r="B29" s="198" t="s">
        <v>414</v>
      </c>
      <c r="C29" s="199" t="s">
        <v>403</v>
      </c>
      <c r="D29" s="199" t="s">
        <v>248</v>
      </c>
      <c r="E29" s="202"/>
      <c r="F29" s="214" t="s">
        <v>959</v>
      </c>
      <c r="I29" s="180" t="s">
        <v>649</v>
      </c>
      <c r="Q29" t="s">
        <v>916</v>
      </c>
    </row>
    <row r="30" spans="1:17" ht="26.25" hidden="1" customHeight="1" x14ac:dyDescent="0.25">
      <c r="A30" s="201" ph="1">
        <v>4</v>
      </c>
      <c r="B30" s="198" t="s">
        <v>414</v>
      </c>
      <c r="C30" s="199" t="s">
        <v>403</v>
      </c>
      <c r="D30" s="199" t="s">
        <v>419</v>
      </c>
      <c r="E30" s="202" t="s">
        <v>832</v>
      </c>
      <c r="F30" s="214"/>
      <c r="I30" s="180" t="s">
        <v>659</v>
      </c>
      <c r="Q30" t="s">
        <v>917</v>
      </c>
    </row>
    <row r="31" spans="1:17" ht="26.25" hidden="1" customHeight="1" x14ac:dyDescent="0.25">
      <c r="A31" s="201" ph="1">
        <v>5</v>
      </c>
      <c r="B31" s="198" t="s">
        <v>414</v>
      </c>
      <c r="C31" s="199" t="s">
        <v>403</v>
      </c>
      <c r="D31" s="199" t="s">
        <v>581</v>
      </c>
      <c r="E31" s="202" t="s">
        <v>834</v>
      </c>
      <c r="F31" s="214"/>
      <c r="I31" s="178" t="s">
        <v>679</v>
      </c>
      <c r="Q31" t="s">
        <v>918</v>
      </c>
    </row>
    <row r="32" spans="1:17" ht="26.25" hidden="1" customHeight="1" x14ac:dyDescent="0.25">
      <c r="A32" s="201" ph="1">
        <v>6</v>
      </c>
      <c r="B32" s="198" t="s">
        <v>414</v>
      </c>
      <c r="C32" s="199" t="s">
        <v>403</v>
      </c>
      <c r="D32" s="199" t="s">
        <v>428</v>
      </c>
      <c r="E32" s="202" t="s">
        <v>834</v>
      </c>
      <c r="F32" s="214"/>
      <c r="I32" s="177" t="s">
        <v>692</v>
      </c>
      <c r="Q32" t="s">
        <v>919</v>
      </c>
    </row>
    <row r="33" spans="1:17" ht="26.25" hidden="1" customHeight="1" x14ac:dyDescent="0.25">
      <c r="A33" s="201" ph="1">
        <v>7</v>
      </c>
      <c r="B33" s="198" t="s">
        <v>414</v>
      </c>
      <c r="C33" s="199" t="s">
        <v>403</v>
      </c>
      <c r="D33" s="199" t="s">
        <v>294</v>
      </c>
      <c r="E33" s="202" t="s">
        <v>834</v>
      </c>
      <c r="F33" s="214"/>
      <c r="I33" s="182" t="s">
        <v>766</v>
      </c>
      <c r="Q33" t="s">
        <v>920</v>
      </c>
    </row>
    <row r="34" spans="1:17" ht="26.25" hidden="1" customHeight="1" x14ac:dyDescent="0.25">
      <c r="A34" s="201" ph="1">
        <v>8</v>
      </c>
      <c r="B34" s="198" t="s">
        <v>414</v>
      </c>
      <c r="C34" s="199" t="s">
        <v>403</v>
      </c>
      <c r="D34" s="199" t="s">
        <v>365</v>
      </c>
      <c r="E34" s="202" t="s">
        <v>834</v>
      </c>
      <c r="F34" s="214"/>
      <c r="I34" s="182" t="s">
        <v>767</v>
      </c>
      <c r="Q34" t="s">
        <v>921</v>
      </c>
    </row>
    <row r="35" spans="1:17" ht="26.25" hidden="1" customHeight="1" x14ac:dyDescent="0.25">
      <c r="A35" s="201" ph="1">
        <v>9</v>
      </c>
      <c r="B35" s="198" t="s">
        <v>414</v>
      </c>
      <c r="C35" s="199" t="s">
        <v>403</v>
      </c>
      <c r="D35" s="199" t="s">
        <v>369</v>
      </c>
      <c r="E35" s="202" t="s">
        <v>834</v>
      </c>
      <c r="F35" s="214"/>
      <c r="I35" s="182" t="s">
        <v>702</v>
      </c>
      <c r="Q35" t="s">
        <v>922</v>
      </c>
    </row>
    <row r="36" spans="1:17" ht="26.25" hidden="1" customHeight="1" x14ac:dyDescent="0.25">
      <c r="A36" s="201" ph="1">
        <v>10</v>
      </c>
      <c r="B36" s="198" t="s">
        <v>414</v>
      </c>
      <c r="C36" s="199" t="s">
        <v>403</v>
      </c>
      <c r="D36" s="199" t="s">
        <v>495</v>
      </c>
      <c r="E36" s="202" t="s">
        <v>834</v>
      </c>
      <c r="F36" s="214"/>
      <c r="I36" s="185" t="s">
        <v>705</v>
      </c>
      <c r="Q36" t="s">
        <v>103</v>
      </c>
    </row>
    <row r="37" spans="1:17" ht="26.25" hidden="1" customHeight="1" x14ac:dyDescent="0.25">
      <c r="A37" s="201" ph="1">
        <v>1</v>
      </c>
      <c r="B37" s="198" t="s">
        <v>414</v>
      </c>
      <c r="C37" s="199" t="s">
        <v>404</v>
      </c>
      <c r="D37" s="199" t="s">
        <v>427</v>
      </c>
      <c r="E37" s="202" t="s">
        <v>832</v>
      </c>
      <c r="F37" s="214"/>
      <c r="I37" s="182" t="s">
        <v>396</v>
      </c>
      <c r="Q37" t="s">
        <v>923</v>
      </c>
    </row>
    <row r="38" spans="1:17" ht="26.25" customHeight="1" x14ac:dyDescent="0.25">
      <c r="A38" s="201" ph="1">
        <v>2</v>
      </c>
      <c r="B38" s="198" t="s">
        <v>414</v>
      </c>
      <c r="C38" s="199" t="s">
        <v>404</v>
      </c>
      <c r="D38" s="199" t="s">
        <v>248</v>
      </c>
      <c r="E38" s="202"/>
      <c r="F38" s="214" t="s">
        <v>960</v>
      </c>
      <c r="I38" s="185" t="s">
        <v>710</v>
      </c>
      <c r="Q38" t="s">
        <v>924</v>
      </c>
    </row>
    <row r="39" spans="1:17" ht="26.25" hidden="1" customHeight="1" x14ac:dyDescent="0.25">
      <c r="A39" s="201" ph="1">
        <v>3</v>
      </c>
      <c r="B39" s="198" t="s">
        <v>414</v>
      </c>
      <c r="C39" s="199" t="s">
        <v>404</v>
      </c>
      <c r="D39" s="199" t="s">
        <v>419</v>
      </c>
      <c r="E39" s="202" t="s">
        <v>832</v>
      </c>
      <c r="F39" s="214"/>
      <c r="I39" s="183" t="s">
        <v>720</v>
      </c>
      <c r="Q39" t="s">
        <v>925</v>
      </c>
    </row>
    <row r="40" spans="1:17" ht="26.25" hidden="1" customHeight="1" x14ac:dyDescent="0.25">
      <c r="A40" s="201" ph="1">
        <v>4</v>
      </c>
      <c r="B40" s="198" t="s">
        <v>414</v>
      </c>
      <c r="C40" s="199" t="s">
        <v>404</v>
      </c>
      <c r="D40" s="199" t="s">
        <v>420</v>
      </c>
      <c r="E40" s="202" t="s">
        <v>832</v>
      </c>
      <c r="F40" s="214"/>
      <c r="I40" s="183" t="s">
        <v>727</v>
      </c>
      <c r="Q40" t="s">
        <v>926</v>
      </c>
    </row>
    <row r="41" spans="1:17" ht="26.25" hidden="1" customHeight="1" x14ac:dyDescent="0.25">
      <c r="A41" s="201" ph="1">
        <v>5</v>
      </c>
      <c r="B41" s="198" t="s">
        <v>414</v>
      </c>
      <c r="C41" s="199" t="s">
        <v>404</v>
      </c>
      <c r="D41" s="199" t="s">
        <v>428</v>
      </c>
      <c r="E41" s="202" t="s">
        <v>832</v>
      </c>
      <c r="F41" s="214"/>
      <c r="I41" s="183" t="s">
        <v>768</v>
      </c>
      <c r="Q41" t="s">
        <v>927</v>
      </c>
    </row>
    <row r="42" spans="1:17" ht="26.25" customHeight="1" x14ac:dyDescent="0.25">
      <c r="A42" s="201" ph="1">
        <v>6</v>
      </c>
      <c r="B42" s="198" t="s">
        <v>414</v>
      </c>
      <c r="C42" s="199" t="s">
        <v>404</v>
      </c>
      <c r="D42" s="199" t="s">
        <v>294</v>
      </c>
      <c r="E42" s="202"/>
      <c r="F42" s="214" t="s">
        <v>960</v>
      </c>
      <c r="I42" s="183" t="s">
        <v>769</v>
      </c>
      <c r="Q42" t="s">
        <v>928</v>
      </c>
    </row>
    <row r="43" spans="1:17" ht="26.25" customHeight="1" x14ac:dyDescent="0.25">
      <c r="A43" s="201" ph="1">
        <v>7</v>
      </c>
      <c r="B43" s="198" t="s">
        <v>414</v>
      </c>
      <c r="C43" s="199" t="s">
        <v>404</v>
      </c>
      <c r="D43" s="199" t="s">
        <v>365</v>
      </c>
      <c r="E43" s="202"/>
      <c r="F43" s="214" t="s">
        <v>960</v>
      </c>
      <c r="I43" s="179" t="s">
        <v>734</v>
      </c>
      <c r="Q43" t="s">
        <v>929</v>
      </c>
    </row>
    <row r="44" spans="1:17" ht="26.25" customHeight="1" x14ac:dyDescent="0.25">
      <c r="A44" s="201" ph="1">
        <v>8</v>
      </c>
      <c r="B44" s="198" t="s">
        <v>414</v>
      </c>
      <c r="C44" s="199" t="s">
        <v>404</v>
      </c>
      <c r="D44" s="199" t="s">
        <v>369</v>
      </c>
      <c r="E44" s="202"/>
      <c r="F44" s="214" t="s">
        <v>960</v>
      </c>
      <c r="I44" s="179" t="s">
        <v>738</v>
      </c>
      <c r="Q44" t="s">
        <v>930</v>
      </c>
    </row>
    <row r="45" spans="1:17" ht="26.25" customHeight="1" x14ac:dyDescent="0.25">
      <c r="A45" s="201" ph="1">
        <v>9</v>
      </c>
      <c r="B45" s="198" t="s">
        <v>414</v>
      </c>
      <c r="C45" s="199" t="s">
        <v>404</v>
      </c>
      <c r="D45" s="199" t="s">
        <v>418</v>
      </c>
      <c r="E45" s="202"/>
      <c r="F45" s="214" t="s">
        <v>960</v>
      </c>
      <c r="I45" s="183" t="s">
        <v>397</v>
      </c>
      <c r="Q45" t="s">
        <v>931</v>
      </c>
    </row>
    <row r="46" spans="1:17" ht="26.25" hidden="1" customHeight="1" x14ac:dyDescent="0.25">
      <c r="A46" s="201" ph="1">
        <v>1</v>
      </c>
      <c r="B46" s="198" t="s">
        <v>414</v>
      </c>
      <c r="C46" s="199" t="s">
        <v>416</v>
      </c>
      <c r="D46" s="199" t="s">
        <v>844</v>
      </c>
      <c r="E46" s="202" t="s">
        <v>832</v>
      </c>
      <c r="F46" s="214"/>
      <c r="I46" s="183" t="s">
        <v>770</v>
      </c>
      <c r="Q46" t="s">
        <v>932</v>
      </c>
    </row>
    <row r="47" spans="1:17" ht="26.25" hidden="1" customHeight="1" x14ac:dyDescent="0.25">
      <c r="A47" s="201" ph="1">
        <v>2</v>
      </c>
      <c r="B47" s="198" t="s">
        <v>414</v>
      </c>
      <c r="C47" s="199" t="s">
        <v>416</v>
      </c>
      <c r="D47" s="199" t="s">
        <v>845</v>
      </c>
      <c r="E47" s="202" t="s">
        <v>832</v>
      </c>
      <c r="F47" s="214"/>
      <c r="I47" s="178" t="s">
        <v>771</v>
      </c>
      <c r="Q47" t="s">
        <v>933</v>
      </c>
    </row>
    <row r="48" spans="1:17" ht="26.25" hidden="1" customHeight="1" x14ac:dyDescent="0.25">
      <c r="A48" s="201" ph="1">
        <v>3</v>
      </c>
      <c r="B48" s="198" t="s">
        <v>414</v>
      </c>
      <c r="C48" s="199" t="s">
        <v>429</v>
      </c>
      <c r="D48" s="199" t="s">
        <v>248</v>
      </c>
      <c r="E48" s="202" t="s">
        <v>832</v>
      </c>
      <c r="F48" s="214"/>
      <c r="I48" s="178" t="s">
        <v>398</v>
      </c>
      <c r="Q48" t="s">
        <v>934</v>
      </c>
    </row>
    <row r="49" spans="1:17" ht="26.25" hidden="1" customHeight="1" x14ac:dyDescent="0.25">
      <c r="A49" s="201" ph="1">
        <v>4</v>
      </c>
      <c r="B49" s="198" t="s">
        <v>414</v>
      </c>
      <c r="C49" s="199" t="s">
        <v>416</v>
      </c>
      <c r="D49" s="199" t="s">
        <v>430</v>
      </c>
      <c r="E49" s="202" t="s">
        <v>832</v>
      </c>
      <c r="F49" s="214"/>
      <c r="I49" s="178" t="s">
        <v>772</v>
      </c>
      <c r="Q49" t="s">
        <v>935</v>
      </c>
    </row>
    <row r="50" spans="1:17" ht="26.25" hidden="1" customHeight="1" x14ac:dyDescent="0.25">
      <c r="A50" s="201" ph="1">
        <v>5</v>
      </c>
      <c r="B50" s="198" t="s">
        <v>414</v>
      </c>
      <c r="C50" s="199" t="s">
        <v>429</v>
      </c>
      <c r="D50" s="199" t="s">
        <v>431</v>
      </c>
      <c r="E50" s="202" t="s">
        <v>832</v>
      </c>
      <c r="F50" s="214"/>
      <c r="Q50" t="s">
        <v>936</v>
      </c>
    </row>
    <row r="51" spans="1:17" ht="26.25" hidden="1" customHeight="1" x14ac:dyDescent="0.25">
      <c r="A51" s="201" ph="1">
        <v>6</v>
      </c>
      <c r="B51" s="198" t="s">
        <v>414</v>
      </c>
      <c r="C51" s="199" t="s">
        <v>416</v>
      </c>
      <c r="D51" s="199" t="s">
        <v>432</v>
      </c>
      <c r="E51" s="202" t="s">
        <v>832</v>
      </c>
      <c r="F51" s="214"/>
      <c r="Q51" t="s">
        <v>937</v>
      </c>
    </row>
    <row r="52" spans="1:17" ht="26.25" hidden="1" customHeight="1" x14ac:dyDescent="0.25">
      <c r="A52" s="201" ph="1">
        <v>7</v>
      </c>
      <c r="B52" s="198" t="s">
        <v>414</v>
      </c>
      <c r="C52" s="199" t="s">
        <v>429</v>
      </c>
      <c r="D52" s="199" t="s">
        <v>798</v>
      </c>
      <c r="E52" s="202" t="s">
        <v>834</v>
      </c>
      <c r="F52" s="214"/>
    </row>
    <row r="53" spans="1:17" ht="26.25" hidden="1" customHeight="1" x14ac:dyDescent="0.25">
      <c r="A53" s="201" ph="1">
        <v>8</v>
      </c>
      <c r="B53" s="198" t="s">
        <v>414</v>
      </c>
      <c r="C53" s="199" t="s">
        <v>416</v>
      </c>
      <c r="D53" s="199" t="s">
        <v>433</v>
      </c>
      <c r="E53" s="202" t="s">
        <v>832</v>
      </c>
      <c r="F53" s="214"/>
    </row>
    <row r="54" spans="1:17" ht="26.25" hidden="1" customHeight="1" x14ac:dyDescent="0.25">
      <c r="A54" s="201" ph="1">
        <v>9</v>
      </c>
      <c r="B54" s="198" t="s">
        <v>414</v>
      </c>
      <c r="C54" s="199" t="s">
        <v>416</v>
      </c>
      <c r="D54" s="199" t="s">
        <v>434</v>
      </c>
      <c r="E54" s="202" t="s">
        <v>832</v>
      </c>
      <c r="F54" s="214"/>
    </row>
    <row r="55" spans="1:17" ht="26.25" hidden="1" customHeight="1" x14ac:dyDescent="0.25">
      <c r="A55" s="201" ph="1">
        <v>10</v>
      </c>
      <c r="B55" s="198" t="s">
        <v>414</v>
      </c>
      <c r="C55" s="199" t="s">
        <v>416</v>
      </c>
      <c r="D55" s="199" t="s">
        <v>435</v>
      </c>
      <c r="E55" s="202" t="s">
        <v>832</v>
      </c>
      <c r="F55" s="214"/>
    </row>
    <row r="56" spans="1:17" ht="26.25" hidden="1" customHeight="1" x14ac:dyDescent="0.25">
      <c r="A56" s="201" ph="1">
        <v>11</v>
      </c>
      <c r="B56" s="198" t="s">
        <v>414</v>
      </c>
      <c r="C56" s="199" t="s">
        <v>429</v>
      </c>
      <c r="D56" s="199" t="s">
        <v>304</v>
      </c>
      <c r="E56" s="202" t="s">
        <v>834</v>
      </c>
      <c r="F56" s="214"/>
    </row>
    <row r="57" spans="1:17" ht="26.25" hidden="1" customHeight="1" x14ac:dyDescent="0.25">
      <c r="A57" s="201" ph="1">
        <v>12</v>
      </c>
      <c r="B57" s="198" t="s">
        <v>414</v>
      </c>
      <c r="C57" s="199" t="s">
        <v>429</v>
      </c>
      <c r="D57" s="199" t="s">
        <v>555</v>
      </c>
      <c r="E57" s="202" t="s">
        <v>834</v>
      </c>
      <c r="F57" s="214"/>
    </row>
    <row r="58" spans="1:17" ht="26.25" hidden="1" customHeight="1" x14ac:dyDescent="0.25">
      <c r="A58" s="201" ph="1">
        <v>13</v>
      </c>
      <c r="B58" s="198" t="s">
        <v>414</v>
      </c>
      <c r="C58" s="199" t="s">
        <v>416</v>
      </c>
      <c r="D58" s="199" t="s">
        <v>418</v>
      </c>
      <c r="E58" s="202" t="s">
        <v>832</v>
      </c>
      <c r="F58" s="214"/>
    </row>
    <row r="59" spans="1:17" ht="26.25" hidden="1" customHeight="1" x14ac:dyDescent="0.25">
      <c r="A59" s="201" ph="1">
        <v>14</v>
      </c>
      <c r="B59" s="198" t="s">
        <v>414</v>
      </c>
      <c r="C59" s="199" t="s">
        <v>429</v>
      </c>
      <c r="D59" s="199" t="s">
        <v>445</v>
      </c>
      <c r="E59" s="202" t="s">
        <v>834</v>
      </c>
      <c r="F59" s="214"/>
    </row>
    <row r="60" spans="1:17" ht="26.25" hidden="1" customHeight="1" x14ac:dyDescent="0.25">
      <c r="A60" s="201" ph="1">
        <v>1</v>
      </c>
      <c r="B60" s="198" t="s">
        <v>414</v>
      </c>
      <c r="C60" s="199" t="s">
        <v>406</v>
      </c>
      <c r="D60" s="199" t="s">
        <v>569</v>
      </c>
      <c r="E60" s="202" t="s">
        <v>832</v>
      </c>
      <c r="F60" s="214"/>
    </row>
    <row r="61" spans="1:17" ht="26.25" hidden="1" customHeight="1" x14ac:dyDescent="0.25">
      <c r="A61" s="201" ph="1">
        <v>2</v>
      </c>
      <c r="B61" s="198" t="s">
        <v>414</v>
      </c>
      <c r="C61" s="199" t="s">
        <v>406</v>
      </c>
      <c r="D61" s="199" t="s">
        <v>436</v>
      </c>
      <c r="E61" s="202" t="s">
        <v>832</v>
      </c>
      <c r="F61" s="214"/>
    </row>
    <row r="62" spans="1:17" ht="26.25" hidden="1" customHeight="1" x14ac:dyDescent="0.25">
      <c r="A62" s="201" ph="1">
        <v>3</v>
      </c>
      <c r="B62" s="198" t="s">
        <v>414</v>
      </c>
      <c r="C62" s="199" t="s">
        <v>406</v>
      </c>
      <c r="D62" s="199" t="s">
        <v>248</v>
      </c>
      <c r="E62" s="202" t="s">
        <v>832</v>
      </c>
      <c r="F62" s="214"/>
    </row>
    <row r="63" spans="1:17" ht="26.25" hidden="1" customHeight="1" x14ac:dyDescent="0.25">
      <c r="A63" s="201" ph="1">
        <v>4</v>
      </c>
      <c r="B63" s="198" t="s">
        <v>414</v>
      </c>
      <c r="C63" s="199" t="s">
        <v>406</v>
      </c>
      <c r="D63" s="199" t="s">
        <v>741</v>
      </c>
      <c r="E63" s="202" t="s">
        <v>832</v>
      </c>
      <c r="F63" s="214"/>
    </row>
    <row r="64" spans="1:17" ht="26.25" hidden="1" customHeight="1" x14ac:dyDescent="0.25">
      <c r="A64" s="201" ph="1">
        <v>5</v>
      </c>
      <c r="B64" s="198" t="s">
        <v>414</v>
      </c>
      <c r="C64" s="199" t="s">
        <v>406</v>
      </c>
      <c r="D64" s="199" t="s">
        <v>658</v>
      </c>
      <c r="E64" s="202" t="s">
        <v>834</v>
      </c>
      <c r="F64" s="214"/>
    </row>
    <row r="65" spans="1:6" ht="26.25" hidden="1" customHeight="1" x14ac:dyDescent="0.25">
      <c r="A65" s="201" ph="1">
        <v>6</v>
      </c>
      <c r="B65" s="198" t="s">
        <v>414</v>
      </c>
      <c r="C65" s="199" t="s">
        <v>406</v>
      </c>
      <c r="D65" s="199" t="s">
        <v>555</v>
      </c>
      <c r="E65" s="202" t="s">
        <v>834</v>
      </c>
      <c r="F65" s="214"/>
    </row>
    <row r="66" spans="1:6" ht="26.25" customHeight="1" x14ac:dyDescent="0.25">
      <c r="A66" s="201" ph="1">
        <v>7</v>
      </c>
      <c r="B66" s="198" t="s">
        <v>414</v>
      </c>
      <c r="C66" s="199" t="s">
        <v>406</v>
      </c>
      <c r="D66" s="199" t="s">
        <v>861</v>
      </c>
      <c r="E66" s="198" t="s">
        <v>887</v>
      </c>
      <c r="F66" s="214"/>
    </row>
    <row r="67" spans="1:6" ht="26.25" customHeight="1" x14ac:dyDescent="0.25">
      <c r="A67" s="201" ph="1">
        <v>8</v>
      </c>
      <c r="B67" s="198" t="s">
        <v>414</v>
      </c>
      <c r="C67" s="199" t="s">
        <v>406</v>
      </c>
      <c r="D67" s="199" t="s">
        <v>233</v>
      </c>
      <c r="E67" s="198" t="s">
        <v>887</v>
      </c>
      <c r="F67" s="214"/>
    </row>
    <row r="68" spans="1:6" ht="26.25" hidden="1" customHeight="1" x14ac:dyDescent="0.25">
      <c r="A68" s="201" ph="1">
        <v>9</v>
      </c>
      <c r="B68" s="198" t="s">
        <v>414</v>
      </c>
      <c r="C68" s="199" t="s">
        <v>406</v>
      </c>
      <c r="D68" s="199" t="s">
        <v>418</v>
      </c>
      <c r="E68" s="202" t="s">
        <v>832</v>
      </c>
      <c r="F68" s="214"/>
    </row>
    <row r="69" spans="1:6" ht="26.25" hidden="1" customHeight="1" x14ac:dyDescent="0.25">
      <c r="A69" s="201" ph="1">
        <v>1</v>
      </c>
      <c r="B69" s="198" t="s">
        <v>414</v>
      </c>
      <c r="C69" s="199" t="s">
        <v>407</v>
      </c>
      <c r="D69" s="199" t="s">
        <v>569</v>
      </c>
      <c r="E69" s="202" t="s">
        <v>832</v>
      </c>
      <c r="F69" s="214"/>
    </row>
    <row r="70" spans="1:6" ht="26.25" hidden="1" customHeight="1" x14ac:dyDescent="0.25">
      <c r="A70" s="201" ph="1">
        <v>2</v>
      </c>
      <c r="B70" s="198" t="s">
        <v>414</v>
      </c>
      <c r="C70" s="199" t="s">
        <v>407</v>
      </c>
      <c r="D70" s="199" t="s">
        <v>799</v>
      </c>
      <c r="E70" s="202" t="s">
        <v>832</v>
      </c>
      <c r="F70" s="214"/>
    </row>
    <row r="71" spans="1:6" ht="26.25" hidden="1" customHeight="1" x14ac:dyDescent="0.25">
      <c r="A71" s="201" ph="1">
        <v>3</v>
      </c>
      <c r="B71" s="198" t="s">
        <v>414</v>
      </c>
      <c r="C71" s="199" t="s">
        <v>407</v>
      </c>
      <c r="D71" s="199" t="s">
        <v>248</v>
      </c>
      <c r="E71" s="202" t="s">
        <v>832</v>
      </c>
      <c r="F71" s="214"/>
    </row>
    <row r="72" spans="1:6" ht="26.25" hidden="1" customHeight="1" x14ac:dyDescent="0.25">
      <c r="A72" s="201" ph="1">
        <v>4</v>
      </c>
      <c r="B72" s="198" t="s">
        <v>414</v>
      </c>
      <c r="C72" s="199" t="s">
        <v>407</v>
      </c>
      <c r="D72" s="199" t="s">
        <v>741</v>
      </c>
      <c r="E72" s="202" t="s">
        <v>832</v>
      </c>
      <c r="F72" s="214"/>
    </row>
    <row r="73" spans="1:6" ht="26.25" hidden="1" customHeight="1" x14ac:dyDescent="0.25">
      <c r="A73" s="201" ph="1">
        <v>5</v>
      </c>
      <c r="B73" s="198" t="s">
        <v>414</v>
      </c>
      <c r="C73" s="199" t="s">
        <v>407</v>
      </c>
      <c r="D73" s="199" t="s">
        <v>333</v>
      </c>
      <c r="E73" s="202" t="s">
        <v>437</v>
      </c>
      <c r="F73" s="214"/>
    </row>
    <row r="74" spans="1:6" ht="26.25" hidden="1" customHeight="1" x14ac:dyDescent="0.25">
      <c r="A74" s="201" ph="1">
        <v>6</v>
      </c>
      <c r="B74" s="198" t="s">
        <v>414</v>
      </c>
      <c r="C74" s="199" t="s">
        <v>407</v>
      </c>
      <c r="D74" s="199" t="s">
        <v>555</v>
      </c>
      <c r="E74" s="202" t="s">
        <v>438</v>
      </c>
      <c r="F74" s="214"/>
    </row>
    <row r="75" spans="1:6" ht="26.25" customHeight="1" x14ac:dyDescent="0.25">
      <c r="A75" s="201" ph="1">
        <v>7</v>
      </c>
      <c r="B75" s="198" t="s">
        <v>414</v>
      </c>
      <c r="C75" s="199" t="s">
        <v>407</v>
      </c>
      <c r="D75" s="199" t="s">
        <v>861</v>
      </c>
      <c r="E75" s="198" t="s">
        <v>887</v>
      </c>
      <c r="F75" s="214"/>
    </row>
    <row r="76" spans="1:6" ht="26.25" customHeight="1" x14ac:dyDescent="0.25">
      <c r="A76" s="201" ph="1">
        <v>8</v>
      </c>
      <c r="B76" s="198" t="s">
        <v>414</v>
      </c>
      <c r="C76" s="199" t="s">
        <v>407</v>
      </c>
      <c r="D76" s="199" t="s">
        <v>233</v>
      </c>
      <c r="E76" s="198" t="s">
        <v>887</v>
      </c>
      <c r="F76" s="214"/>
    </row>
    <row r="77" spans="1:6" ht="26.25" hidden="1" customHeight="1" x14ac:dyDescent="0.25">
      <c r="A77" s="201" ph="1">
        <v>9</v>
      </c>
      <c r="B77" s="198" t="s">
        <v>414</v>
      </c>
      <c r="C77" s="199" t="s">
        <v>407</v>
      </c>
      <c r="D77" s="199" t="s">
        <v>418</v>
      </c>
      <c r="E77" s="202" t="s">
        <v>832</v>
      </c>
      <c r="F77" s="214"/>
    </row>
    <row r="78" spans="1:6" ht="26.25" hidden="1" customHeight="1" x14ac:dyDescent="0.25">
      <c r="A78" s="201" ph="1">
        <v>1</v>
      </c>
      <c r="B78" s="198" t="s">
        <v>414</v>
      </c>
      <c r="C78" s="199" t="s">
        <v>408</v>
      </c>
      <c r="D78" s="199" t="s">
        <v>439</v>
      </c>
      <c r="E78" s="202" t="s">
        <v>832</v>
      </c>
      <c r="F78" s="214"/>
    </row>
    <row r="79" spans="1:6" ht="26.25" hidden="1" customHeight="1" x14ac:dyDescent="0.25">
      <c r="A79" s="201" ph="1">
        <v>2</v>
      </c>
      <c r="B79" s="198" t="s">
        <v>414</v>
      </c>
      <c r="C79" s="199" t="s">
        <v>408</v>
      </c>
      <c r="D79" s="199" t="s">
        <v>248</v>
      </c>
      <c r="E79" s="202" t="s">
        <v>832</v>
      </c>
      <c r="F79" s="214"/>
    </row>
    <row r="80" spans="1:6" ht="26.25" hidden="1" customHeight="1" x14ac:dyDescent="0.25">
      <c r="A80" s="201" ph="1">
        <v>3</v>
      </c>
      <c r="B80" s="198" t="s">
        <v>414</v>
      </c>
      <c r="C80" s="199" t="s">
        <v>408</v>
      </c>
      <c r="D80" s="199" t="s">
        <v>440</v>
      </c>
      <c r="E80" s="202" t="s">
        <v>832</v>
      </c>
      <c r="F80" s="214"/>
    </row>
    <row r="81" spans="1:6" ht="26.25" hidden="1" customHeight="1" x14ac:dyDescent="0.25">
      <c r="A81" s="201" ph="1">
        <v>4</v>
      </c>
      <c r="B81" s="198" t="s">
        <v>414</v>
      </c>
      <c r="C81" s="199" t="s">
        <v>408</v>
      </c>
      <c r="D81" s="199" t="s">
        <v>441</v>
      </c>
      <c r="E81" s="202" t="s">
        <v>832</v>
      </c>
      <c r="F81" s="214"/>
    </row>
    <row r="82" spans="1:6" ht="26.25" hidden="1" customHeight="1" x14ac:dyDescent="0.25">
      <c r="A82" s="201" ph="1">
        <v>5</v>
      </c>
      <c r="B82" s="198" t="s">
        <v>414</v>
      </c>
      <c r="C82" s="199" t="s">
        <v>408</v>
      </c>
      <c r="D82" s="199" t="s">
        <v>366</v>
      </c>
      <c r="E82" s="202" t="s">
        <v>832</v>
      </c>
      <c r="F82" s="214"/>
    </row>
    <row r="83" spans="1:6" ht="26.25" hidden="1" customHeight="1" x14ac:dyDescent="0.25">
      <c r="A83" s="201" ph="1">
        <v>6</v>
      </c>
      <c r="B83" s="198" t="s">
        <v>414</v>
      </c>
      <c r="C83" s="199" t="s">
        <v>408</v>
      </c>
      <c r="D83" s="199" t="s">
        <v>333</v>
      </c>
      <c r="E83" s="202" t="s">
        <v>438</v>
      </c>
      <c r="F83" s="214"/>
    </row>
    <row r="84" spans="1:6" ht="26.25" hidden="1" customHeight="1" x14ac:dyDescent="0.25">
      <c r="A84" s="201" ph="1">
        <v>7</v>
      </c>
      <c r="B84" s="198" t="s">
        <v>414</v>
      </c>
      <c r="C84" s="199" t="s">
        <v>408</v>
      </c>
      <c r="D84" s="199" t="s">
        <v>362</v>
      </c>
      <c r="E84" s="202" t="s">
        <v>832</v>
      </c>
      <c r="F84" s="214"/>
    </row>
    <row r="85" spans="1:6" ht="26.25" hidden="1" customHeight="1" x14ac:dyDescent="0.25">
      <c r="A85" s="201" ph="1">
        <v>8</v>
      </c>
      <c r="B85" s="198" t="s">
        <v>414</v>
      </c>
      <c r="C85" s="199" t="s">
        <v>408</v>
      </c>
      <c r="D85" s="199" t="s">
        <v>442</v>
      </c>
      <c r="E85" s="202" t="s">
        <v>832</v>
      </c>
      <c r="F85" s="214"/>
    </row>
    <row r="86" spans="1:6" ht="26.25" hidden="1" customHeight="1" x14ac:dyDescent="0.25">
      <c r="A86" s="201" ph="1">
        <v>9</v>
      </c>
      <c r="B86" s="198" t="s">
        <v>414</v>
      </c>
      <c r="C86" s="199" t="s">
        <v>408</v>
      </c>
      <c r="D86" s="199" t="s">
        <v>443</v>
      </c>
      <c r="E86" s="202" t="s">
        <v>832</v>
      </c>
      <c r="F86" s="214"/>
    </row>
    <row r="87" spans="1:6" ht="26.25" hidden="1" customHeight="1" x14ac:dyDescent="0.25">
      <c r="A87" s="201" ph="1">
        <v>10</v>
      </c>
      <c r="B87" s="198" t="s">
        <v>414</v>
      </c>
      <c r="C87" s="199" t="s">
        <v>408</v>
      </c>
      <c r="D87" s="199" t="s">
        <v>304</v>
      </c>
      <c r="E87" s="202" t="s">
        <v>444</v>
      </c>
      <c r="F87" s="214"/>
    </row>
    <row r="88" spans="1:6" ht="26.25" hidden="1" customHeight="1" x14ac:dyDescent="0.25">
      <c r="A88" s="201" ph="1">
        <v>11</v>
      </c>
      <c r="B88" s="198" t="s">
        <v>414</v>
      </c>
      <c r="C88" s="199" t="s">
        <v>408</v>
      </c>
      <c r="D88" s="199" t="s">
        <v>418</v>
      </c>
      <c r="E88" s="202" t="s">
        <v>832</v>
      </c>
      <c r="F88" s="214"/>
    </row>
    <row r="89" spans="1:6" ht="26.25" hidden="1" customHeight="1" x14ac:dyDescent="0.25">
      <c r="A89" s="201" ph="1">
        <v>12</v>
      </c>
      <c r="B89" s="198" t="s">
        <v>414</v>
      </c>
      <c r="C89" s="199" t="s">
        <v>408</v>
      </c>
      <c r="D89" s="199" t="s">
        <v>445</v>
      </c>
      <c r="E89" s="202" t="s">
        <v>444</v>
      </c>
      <c r="F89" s="214"/>
    </row>
    <row r="90" spans="1:6" ht="26.25" hidden="1" customHeight="1" x14ac:dyDescent="0.25">
      <c r="A90" s="201" ph="1">
        <v>1</v>
      </c>
      <c r="B90" s="198" t="s">
        <v>414</v>
      </c>
      <c r="C90" s="199" t="s">
        <v>446</v>
      </c>
      <c r="D90" s="199" t="s">
        <v>447</v>
      </c>
      <c r="E90" s="202" t="s">
        <v>832</v>
      </c>
      <c r="F90" s="214"/>
    </row>
    <row r="91" spans="1:6" ht="26.25" hidden="1" customHeight="1" x14ac:dyDescent="0.25">
      <c r="A91" s="201" ph="1">
        <v>2</v>
      </c>
      <c r="B91" s="198" t="s">
        <v>414</v>
      </c>
      <c r="C91" s="199" t="s">
        <v>448</v>
      </c>
      <c r="D91" s="199" t="s">
        <v>449</v>
      </c>
      <c r="E91" s="202" t="s">
        <v>444</v>
      </c>
      <c r="F91" s="214"/>
    </row>
    <row r="92" spans="1:6" ht="26.25" hidden="1" customHeight="1" x14ac:dyDescent="0.25">
      <c r="A92" s="201" ph="1">
        <v>3</v>
      </c>
      <c r="B92" s="198" t="s">
        <v>414</v>
      </c>
      <c r="C92" s="199" t="s">
        <v>448</v>
      </c>
      <c r="D92" s="199" t="s">
        <v>450</v>
      </c>
      <c r="E92" s="202" t="s">
        <v>832</v>
      </c>
      <c r="F92" s="214"/>
    </row>
    <row r="93" spans="1:6" ht="26.25" hidden="1" customHeight="1" x14ac:dyDescent="0.25">
      <c r="A93" s="201" ph="1">
        <v>4</v>
      </c>
      <c r="B93" s="198" t="s">
        <v>414</v>
      </c>
      <c r="C93" s="199" t="s">
        <v>448</v>
      </c>
      <c r="D93" s="199" t="s">
        <v>451</v>
      </c>
      <c r="E93" s="202" t="s">
        <v>800</v>
      </c>
      <c r="F93" s="214"/>
    </row>
    <row r="94" spans="1:6" ht="26.25" hidden="1" customHeight="1" x14ac:dyDescent="0.25">
      <c r="A94" s="201" ph="1">
        <v>5</v>
      </c>
      <c r="B94" s="198" t="s">
        <v>414</v>
      </c>
      <c r="C94" s="199" t="s">
        <v>448</v>
      </c>
      <c r="D94" s="199" t="s">
        <v>452</v>
      </c>
      <c r="E94" s="202" t="s">
        <v>832</v>
      </c>
      <c r="F94" s="214"/>
    </row>
    <row r="95" spans="1:6" ht="26.25" hidden="1" customHeight="1" x14ac:dyDescent="0.25">
      <c r="A95" s="201" ph="1">
        <v>6</v>
      </c>
      <c r="B95" s="198" t="s">
        <v>414</v>
      </c>
      <c r="C95" s="199" t="s">
        <v>453</v>
      </c>
      <c r="D95" s="199" t="s">
        <v>257</v>
      </c>
      <c r="E95" s="202" t="s">
        <v>832</v>
      </c>
      <c r="F95" s="214"/>
    </row>
    <row r="96" spans="1:6" ht="26.25" hidden="1" customHeight="1" x14ac:dyDescent="0.25">
      <c r="A96" s="201" ph="1">
        <v>7</v>
      </c>
      <c r="B96" s="198" t="s">
        <v>414</v>
      </c>
      <c r="C96" s="199" t="s">
        <v>454</v>
      </c>
      <c r="D96" s="199" t="s">
        <v>455</v>
      </c>
      <c r="E96" s="202" t="s">
        <v>832</v>
      </c>
      <c r="F96" s="214"/>
    </row>
    <row r="97" spans="1:6" ht="26.25" hidden="1" customHeight="1" x14ac:dyDescent="0.25">
      <c r="A97" s="201" ph="1">
        <v>8</v>
      </c>
      <c r="B97" s="198" t="s">
        <v>414</v>
      </c>
      <c r="C97" s="199" t="s">
        <v>409</v>
      </c>
      <c r="D97" s="199" t="s">
        <v>456</v>
      </c>
      <c r="E97" s="202" t="s">
        <v>800</v>
      </c>
      <c r="F97" s="214"/>
    </row>
    <row r="98" spans="1:6" ht="26.25" hidden="1" customHeight="1" x14ac:dyDescent="0.25">
      <c r="A98" s="201" ph="1">
        <v>9</v>
      </c>
      <c r="B98" s="198" t="s">
        <v>414</v>
      </c>
      <c r="C98" s="199" t="s">
        <v>457</v>
      </c>
      <c r="D98" s="199" t="s">
        <v>458</v>
      </c>
      <c r="E98" s="202" t="s">
        <v>832</v>
      </c>
      <c r="F98" s="214"/>
    </row>
    <row r="99" spans="1:6" ht="26.25" hidden="1" customHeight="1" x14ac:dyDescent="0.25">
      <c r="A99" s="201" ph="1">
        <v>10</v>
      </c>
      <c r="B99" s="198" t="s">
        <v>414</v>
      </c>
      <c r="C99" s="199" t="s">
        <v>448</v>
      </c>
      <c r="D99" s="199" t="s">
        <v>459</v>
      </c>
      <c r="E99" s="202" t="s">
        <v>444</v>
      </c>
      <c r="F99" s="214"/>
    </row>
    <row r="100" spans="1:6" ht="26.25" hidden="1" customHeight="1" x14ac:dyDescent="0.25">
      <c r="A100" s="201" ph="1">
        <v>11</v>
      </c>
      <c r="B100" s="198" t="s">
        <v>414</v>
      </c>
      <c r="C100" s="199" t="s">
        <v>409</v>
      </c>
      <c r="D100" s="199" t="s">
        <v>460</v>
      </c>
      <c r="E100" s="202" t="s">
        <v>832</v>
      </c>
      <c r="F100" s="214"/>
    </row>
    <row r="101" spans="1:6" ht="26.25" hidden="1" customHeight="1" x14ac:dyDescent="0.25">
      <c r="A101" s="201" ph="1">
        <v>12</v>
      </c>
      <c r="B101" s="198" t="s">
        <v>414</v>
      </c>
      <c r="C101" s="199" t="s">
        <v>448</v>
      </c>
      <c r="D101" s="199" t="s">
        <v>461</v>
      </c>
      <c r="E101" s="202" t="s">
        <v>800</v>
      </c>
      <c r="F101" s="214"/>
    </row>
    <row r="102" spans="1:6" ht="26.25" hidden="1" customHeight="1" x14ac:dyDescent="0.25">
      <c r="A102" s="201" ph="1">
        <v>13</v>
      </c>
      <c r="B102" s="198" t="s">
        <v>414</v>
      </c>
      <c r="C102" s="199" t="s">
        <v>448</v>
      </c>
      <c r="D102" s="199" t="s">
        <v>540</v>
      </c>
      <c r="E102" s="202" t="s">
        <v>800</v>
      </c>
      <c r="F102" s="214"/>
    </row>
    <row r="103" spans="1:6" ht="26.25" hidden="1" customHeight="1" x14ac:dyDescent="0.25">
      <c r="A103" s="201" ph="1">
        <v>14</v>
      </c>
      <c r="B103" s="198" t="s">
        <v>414</v>
      </c>
      <c r="C103" s="199" t="s">
        <v>454</v>
      </c>
      <c r="D103" s="199" t="s">
        <v>462</v>
      </c>
      <c r="E103" s="202" t="s">
        <v>800</v>
      </c>
      <c r="F103" s="214"/>
    </row>
    <row r="104" spans="1:6" ht="26.25" hidden="1" customHeight="1" x14ac:dyDescent="0.25">
      <c r="A104" s="201" ph="1">
        <v>15</v>
      </c>
      <c r="B104" s="198" t="s">
        <v>414</v>
      </c>
      <c r="C104" s="199" t="s">
        <v>457</v>
      </c>
      <c r="D104" s="199" t="s">
        <v>658</v>
      </c>
      <c r="E104" s="202" t="s">
        <v>800</v>
      </c>
      <c r="F104" s="214"/>
    </row>
    <row r="105" spans="1:6" ht="26.25" hidden="1" customHeight="1" x14ac:dyDescent="0.25">
      <c r="A105" s="201" ph="1">
        <v>16</v>
      </c>
      <c r="B105" s="198" t="s">
        <v>414</v>
      </c>
      <c r="C105" s="199" t="s">
        <v>448</v>
      </c>
      <c r="D105" s="199" t="s">
        <v>463</v>
      </c>
      <c r="E105" s="202" t="s">
        <v>800</v>
      </c>
      <c r="F105" s="214"/>
    </row>
    <row r="106" spans="1:6" ht="26.25" hidden="1" customHeight="1" x14ac:dyDescent="0.25">
      <c r="A106" s="202" ph="1">
        <v>17</v>
      </c>
      <c r="B106" s="198" t="s">
        <v>414</v>
      </c>
      <c r="C106" s="199" t="s">
        <v>453</v>
      </c>
      <c r="D106" s="199" t="s">
        <v>294</v>
      </c>
      <c r="E106" s="202" t="s">
        <v>800</v>
      </c>
      <c r="F106" s="214"/>
    </row>
    <row r="107" spans="1:6" ht="26.25" hidden="1" customHeight="1" x14ac:dyDescent="0.25">
      <c r="A107" s="201" ph="1">
        <v>18</v>
      </c>
      <c r="B107" s="198" t="s">
        <v>414</v>
      </c>
      <c r="C107" s="199" t="s">
        <v>454</v>
      </c>
      <c r="D107" s="199" t="s">
        <v>464</v>
      </c>
      <c r="E107" s="202" t="s">
        <v>800</v>
      </c>
      <c r="F107" s="214"/>
    </row>
    <row r="108" spans="1:6" ht="25.5" hidden="1" customHeight="1" x14ac:dyDescent="0.25">
      <c r="A108" s="201" ph="1">
        <v>19</v>
      </c>
      <c r="B108" s="198" t="s">
        <v>414</v>
      </c>
      <c r="C108" s="199" t="s">
        <v>454</v>
      </c>
      <c r="D108" s="199" t="s">
        <v>465</v>
      </c>
      <c r="E108" s="202" t="s">
        <v>832</v>
      </c>
      <c r="F108" s="214"/>
    </row>
    <row r="109" spans="1:6" ht="26.25" hidden="1" customHeight="1" x14ac:dyDescent="0.25">
      <c r="A109" s="201" ph="1">
        <v>20</v>
      </c>
      <c r="B109" s="198" t="s">
        <v>414</v>
      </c>
      <c r="C109" s="199" t="s">
        <v>448</v>
      </c>
      <c r="D109" s="199" t="s">
        <v>466</v>
      </c>
      <c r="E109" s="202" t="s">
        <v>800</v>
      </c>
      <c r="F109" s="214"/>
    </row>
    <row r="110" spans="1:6" ht="26.25" hidden="1" customHeight="1" x14ac:dyDescent="0.25">
      <c r="A110" s="201" ph="1">
        <v>21</v>
      </c>
      <c r="B110" s="198" t="s">
        <v>414</v>
      </c>
      <c r="C110" s="199" t="s">
        <v>454</v>
      </c>
      <c r="D110" s="199" t="s">
        <v>467</v>
      </c>
      <c r="E110" s="202" t="s">
        <v>832</v>
      </c>
      <c r="F110" s="214"/>
    </row>
    <row r="111" spans="1:6" ht="26.25" hidden="1" customHeight="1" x14ac:dyDescent="0.25">
      <c r="A111" s="201" ph="1">
        <v>22</v>
      </c>
      <c r="B111" s="198" t="s">
        <v>414</v>
      </c>
      <c r="C111" s="199" t="s">
        <v>454</v>
      </c>
      <c r="D111" s="199" t="s">
        <v>361</v>
      </c>
      <c r="E111" s="202" t="s">
        <v>832</v>
      </c>
      <c r="F111" s="214"/>
    </row>
    <row r="112" spans="1:6" ht="26.25" hidden="1" customHeight="1" x14ac:dyDescent="0.25">
      <c r="A112" s="201" ph="1">
        <v>23</v>
      </c>
      <c r="B112" s="198" t="s">
        <v>414</v>
      </c>
      <c r="C112" s="199" t="s">
        <v>457</v>
      </c>
      <c r="D112" s="199" t="s">
        <v>468</v>
      </c>
      <c r="E112" s="202" t="s">
        <v>832</v>
      </c>
      <c r="F112" s="214"/>
    </row>
    <row r="113" spans="1:6" ht="26.25" hidden="1" customHeight="1" x14ac:dyDescent="0.25">
      <c r="A113" s="201" ph="1">
        <v>24</v>
      </c>
      <c r="B113" s="198" t="s">
        <v>414</v>
      </c>
      <c r="C113" s="199" t="s">
        <v>448</v>
      </c>
      <c r="D113" s="199" t="s">
        <v>713</v>
      </c>
      <c r="E113" s="202" t="s">
        <v>832</v>
      </c>
      <c r="F113" s="214"/>
    </row>
    <row r="114" spans="1:6" ht="26.25" hidden="1" customHeight="1" x14ac:dyDescent="0.25">
      <c r="A114" s="201" ph="1">
        <v>25</v>
      </c>
      <c r="B114" s="198" t="s">
        <v>414</v>
      </c>
      <c r="C114" s="199" t="s">
        <v>454</v>
      </c>
      <c r="D114" s="199" t="s">
        <v>569</v>
      </c>
      <c r="E114" s="202" t="s">
        <v>832</v>
      </c>
      <c r="F114" s="214"/>
    </row>
    <row r="115" spans="1:6" ht="26.25" hidden="1" customHeight="1" x14ac:dyDescent="0.25">
      <c r="A115" s="201" ph="1">
        <v>26</v>
      </c>
      <c r="B115" s="198" t="s">
        <v>414</v>
      </c>
      <c r="C115" s="199" t="s">
        <v>448</v>
      </c>
      <c r="D115" s="199" t="s">
        <v>418</v>
      </c>
      <c r="E115" s="202" t="s">
        <v>800</v>
      </c>
      <c r="F115" s="214"/>
    </row>
    <row r="116" spans="1:6" ht="26.25" hidden="1" customHeight="1" x14ac:dyDescent="0.25">
      <c r="A116" s="201" ph="1">
        <v>27</v>
      </c>
      <c r="B116" s="198" t="s">
        <v>414</v>
      </c>
      <c r="C116" s="199" t="s">
        <v>454</v>
      </c>
      <c r="D116" s="199" t="s">
        <v>322</v>
      </c>
      <c r="E116" s="202" t="s">
        <v>832</v>
      </c>
      <c r="F116" s="214"/>
    </row>
    <row r="117" spans="1:6" ht="26.25" hidden="1" customHeight="1" x14ac:dyDescent="0.25">
      <c r="A117" s="201" ph="1">
        <v>28</v>
      </c>
      <c r="B117" s="198" t="s">
        <v>414</v>
      </c>
      <c r="C117" s="199" t="s">
        <v>454</v>
      </c>
      <c r="D117" s="199" t="s">
        <v>469</v>
      </c>
      <c r="E117" s="202" t="s">
        <v>832</v>
      </c>
      <c r="F117" s="214"/>
    </row>
    <row r="118" spans="1:6" ht="26.25" hidden="1" customHeight="1" x14ac:dyDescent="0.25">
      <c r="A118" s="201" ph="1">
        <v>29</v>
      </c>
      <c r="B118" s="198" t="s">
        <v>414</v>
      </c>
      <c r="C118" s="199" t="s">
        <v>454</v>
      </c>
      <c r="D118" s="199" t="s">
        <v>470</v>
      </c>
      <c r="E118" s="202" t="s">
        <v>444</v>
      </c>
      <c r="F118" s="214"/>
    </row>
    <row r="119" spans="1:6" ht="26.25" hidden="1" customHeight="1" x14ac:dyDescent="0.25">
      <c r="A119" s="201" ph="1">
        <v>30</v>
      </c>
      <c r="B119" s="198" t="s">
        <v>414</v>
      </c>
      <c r="C119" s="199" t="s">
        <v>448</v>
      </c>
      <c r="D119" s="200" t="s">
        <v>801</v>
      </c>
      <c r="E119" s="202" t="s">
        <v>800</v>
      </c>
      <c r="F119" s="214"/>
    </row>
    <row r="120" spans="1:6" ht="26.25" hidden="1" customHeight="1" x14ac:dyDescent="0.25">
      <c r="A120" s="201" ph="1">
        <v>31</v>
      </c>
      <c r="B120" s="198" t="s">
        <v>414</v>
      </c>
      <c r="C120" s="199" t="s">
        <v>471</v>
      </c>
      <c r="D120" s="199" t="s">
        <v>802</v>
      </c>
      <c r="E120" s="202" t="s">
        <v>800</v>
      </c>
      <c r="F120" s="214"/>
    </row>
    <row r="121" spans="1:6" ht="26.25" hidden="1" customHeight="1" x14ac:dyDescent="0.25">
      <c r="A121" s="201" ph="1">
        <v>32</v>
      </c>
      <c r="B121" s="198" t="s">
        <v>414</v>
      </c>
      <c r="C121" s="199" t="s">
        <v>454</v>
      </c>
      <c r="D121" s="199" t="s">
        <v>803</v>
      </c>
      <c r="E121" s="202" t="s">
        <v>800</v>
      </c>
      <c r="F121" s="214"/>
    </row>
    <row r="122" spans="1:6" ht="26.25" hidden="1" customHeight="1" x14ac:dyDescent="0.25">
      <c r="A122" s="201" ph="1">
        <v>1</v>
      </c>
      <c r="B122" s="198" t="s">
        <v>414</v>
      </c>
      <c r="C122" s="199" t="s">
        <v>373</v>
      </c>
      <c r="D122" s="199" t="s">
        <v>289</v>
      </c>
      <c r="E122" s="202" t="s">
        <v>832</v>
      </c>
      <c r="F122" s="214"/>
    </row>
    <row r="123" spans="1:6" ht="26.25" hidden="1" customHeight="1" x14ac:dyDescent="0.25">
      <c r="A123" s="201" ph="1">
        <v>2</v>
      </c>
      <c r="B123" s="198" t="s">
        <v>414</v>
      </c>
      <c r="C123" s="199" t="s">
        <v>373</v>
      </c>
      <c r="D123" s="199" t="s">
        <v>449</v>
      </c>
      <c r="E123" s="202" t="s">
        <v>472</v>
      </c>
      <c r="F123" s="214"/>
    </row>
    <row r="124" spans="1:6" ht="26.25" hidden="1" customHeight="1" x14ac:dyDescent="0.25">
      <c r="A124" s="201" ph="1">
        <v>3</v>
      </c>
      <c r="B124" s="198" t="s">
        <v>414</v>
      </c>
      <c r="C124" s="199" t="s">
        <v>373</v>
      </c>
      <c r="D124" s="199" t="s">
        <v>450</v>
      </c>
      <c r="E124" s="202" t="s">
        <v>832</v>
      </c>
      <c r="F124" s="214"/>
    </row>
    <row r="125" spans="1:6" ht="26.25" hidden="1" customHeight="1" x14ac:dyDescent="0.25">
      <c r="A125" s="201" ph="1">
        <v>4</v>
      </c>
      <c r="B125" s="198" t="s">
        <v>414</v>
      </c>
      <c r="C125" s="199" t="s">
        <v>373</v>
      </c>
      <c r="D125" s="199" t="s">
        <v>451</v>
      </c>
      <c r="E125" s="202" t="s">
        <v>473</v>
      </c>
      <c r="F125" s="214"/>
    </row>
    <row r="126" spans="1:6" ht="26.25" hidden="1" customHeight="1" x14ac:dyDescent="0.25">
      <c r="A126" s="201" ph="1">
        <v>5</v>
      </c>
      <c r="B126" s="198" t="s">
        <v>414</v>
      </c>
      <c r="C126" s="199" t="s">
        <v>373</v>
      </c>
      <c r="D126" s="199" t="s">
        <v>452</v>
      </c>
      <c r="E126" s="202" t="s">
        <v>832</v>
      </c>
      <c r="F126" s="214"/>
    </row>
    <row r="127" spans="1:6" ht="26.25" hidden="1" customHeight="1" x14ac:dyDescent="0.25">
      <c r="A127" s="201" ph="1">
        <v>6</v>
      </c>
      <c r="B127" s="198" t="s">
        <v>414</v>
      </c>
      <c r="C127" s="199" t="s">
        <v>373</v>
      </c>
      <c r="D127" s="199" t="s">
        <v>257</v>
      </c>
      <c r="E127" s="202" t="s">
        <v>832</v>
      </c>
      <c r="F127" s="214"/>
    </row>
    <row r="128" spans="1:6" ht="26.25" hidden="1" customHeight="1" x14ac:dyDescent="0.25">
      <c r="A128" s="201" ph="1">
        <v>7</v>
      </c>
      <c r="B128" s="198" t="s">
        <v>414</v>
      </c>
      <c r="C128" s="199" t="s">
        <v>373</v>
      </c>
      <c r="D128" s="199" t="s">
        <v>455</v>
      </c>
      <c r="E128" s="202" t="s">
        <v>832</v>
      </c>
      <c r="F128" s="214"/>
    </row>
    <row r="129" spans="1:6" ht="26.25" hidden="1" customHeight="1" x14ac:dyDescent="0.25">
      <c r="A129" s="201" ph="1">
        <v>8</v>
      </c>
      <c r="B129" s="198" t="s">
        <v>414</v>
      </c>
      <c r="C129" s="199" t="s">
        <v>373</v>
      </c>
      <c r="D129" s="199" t="s">
        <v>456</v>
      </c>
      <c r="E129" s="202" t="s">
        <v>438</v>
      </c>
      <c r="F129" s="214"/>
    </row>
    <row r="130" spans="1:6" ht="26.25" hidden="1" customHeight="1" x14ac:dyDescent="0.25">
      <c r="A130" s="201" ph="1">
        <v>9</v>
      </c>
      <c r="B130" s="198" t="s">
        <v>414</v>
      </c>
      <c r="C130" s="199" t="s">
        <v>373</v>
      </c>
      <c r="D130" s="199" t="s">
        <v>458</v>
      </c>
      <c r="E130" s="202" t="s">
        <v>832</v>
      </c>
      <c r="F130" s="214"/>
    </row>
    <row r="131" spans="1:6" ht="26.25" hidden="1" customHeight="1" x14ac:dyDescent="0.25">
      <c r="A131" s="201" ph="1">
        <v>10</v>
      </c>
      <c r="B131" s="198" t="s">
        <v>414</v>
      </c>
      <c r="C131" s="199" t="s">
        <v>373</v>
      </c>
      <c r="D131" s="199" t="s">
        <v>459</v>
      </c>
      <c r="E131" s="202" t="s">
        <v>474</v>
      </c>
      <c r="F131" s="214"/>
    </row>
    <row r="132" spans="1:6" ht="26.25" hidden="1" customHeight="1" x14ac:dyDescent="0.25">
      <c r="A132" s="201" ph="1">
        <v>11</v>
      </c>
      <c r="B132" s="198" t="s">
        <v>414</v>
      </c>
      <c r="C132" s="199" t="s">
        <v>373</v>
      </c>
      <c r="D132" s="199" t="s">
        <v>460</v>
      </c>
      <c r="E132" s="202" t="s">
        <v>832</v>
      </c>
      <c r="F132" s="214"/>
    </row>
    <row r="133" spans="1:6" ht="26.25" hidden="1" customHeight="1" x14ac:dyDescent="0.25">
      <c r="A133" s="201" ph="1">
        <v>12</v>
      </c>
      <c r="B133" s="198" t="s">
        <v>414</v>
      </c>
      <c r="C133" s="199" t="s">
        <v>373</v>
      </c>
      <c r="D133" s="199" t="s">
        <v>461</v>
      </c>
      <c r="E133" s="202" t="s">
        <v>444</v>
      </c>
      <c r="F133" s="214"/>
    </row>
    <row r="134" spans="1:6" ht="26.25" hidden="1" customHeight="1" x14ac:dyDescent="0.25">
      <c r="A134" s="201" ph="1">
        <v>13</v>
      </c>
      <c r="B134" s="198" t="s">
        <v>414</v>
      </c>
      <c r="C134" s="199" t="s">
        <v>373</v>
      </c>
      <c r="D134" s="199" t="s">
        <v>540</v>
      </c>
      <c r="E134" s="202" t="s">
        <v>474</v>
      </c>
      <c r="F134" s="214"/>
    </row>
    <row r="135" spans="1:6" ht="26.25" hidden="1" customHeight="1" x14ac:dyDescent="0.25">
      <c r="A135" s="201" ph="1">
        <v>14</v>
      </c>
      <c r="B135" s="198" t="s">
        <v>414</v>
      </c>
      <c r="C135" s="199" t="s">
        <v>373</v>
      </c>
      <c r="D135" s="199" t="s">
        <v>462</v>
      </c>
      <c r="E135" s="202" t="s">
        <v>474</v>
      </c>
      <c r="F135" s="214"/>
    </row>
    <row r="136" spans="1:6" ht="26.25" hidden="1" customHeight="1" x14ac:dyDescent="0.25">
      <c r="A136" s="201" ph="1">
        <v>15</v>
      </c>
      <c r="B136" s="198" t="s">
        <v>414</v>
      </c>
      <c r="C136" s="199" t="s">
        <v>373</v>
      </c>
      <c r="D136" s="199" t="s">
        <v>658</v>
      </c>
      <c r="E136" s="202" t="s">
        <v>444</v>
      </c>
      <c r="F136" s="214"/>
    </row>
    <row r="137" spans="1:6" ht="26.25" hidden="1" customHeight="1" x14ac:dyDescent="0.25">
      <c r="A137" s="201" ph="1">
        <v>16</v>
      </c>
      <c r="B137" s="198" t="s">
        <v>414</v>
      </c>
      <c r="C137" s="199" t="s">
        <v>373</v>
      </c>
      <c r="D137" s="199" t="s">
        <v>463</v>
      </c>
      <c r="E137" s="202" t="s">
        <v>475</v>
      </c>
      <c r="F137" s="214"/>
    </row>
    <row r="138" spans="1:6" ht="26.25" hidden="1" customHeight="1" x14ac:dyDescent="0.25">
      <c r="A138" s="202" ph="1">
        <v>17</v>
      </c>
      <c r="B138" s="198" t="s">
        <v>414</v>
      </c>
      <c r="C138" s="199" t="s">
        <v>373</v>
      </c>
      <c r="D138" s="199" t="s">
        <v>294</v>
      </c>
      <c r="E138" s="202" t="s">
        <v>444</v>
      </c>
      <c r="F138" s="214"/>
    </row>
    <row r="139" spans="1:6" ht="26.25" hidden="1" customHeight="1" x14ac:dyDescent="0.25">
      <c r="A139" s="201" ph="1">
        <v>18</v>
      </c>
      <c r="B139" s="198" t="s">
        <v>414</v>
      </c>
      <c r="C139" s="199" t="s">
        <v>373</v>
      </c>
      <c r="D139" s="199" t="s">
        <v>464</v>
      </c>
      <c r="E139" s="202" t="s">
        <v>437</v>
      </c>
      <c r="F139" s="214"/>
    </row>
    <row r="140" spans="1:6" ht="25.5" hidden="1" customHeight="1" x14ac:dyDescent="0.25">
      <c r="A140" s="201" ph="1">
        <v>19</v>
      </c>
      <c r="B140" s="198" t="s">
        <v>414</v>
      </c>
      <c r="C140" s="199" t="s">
        <v>373</v>
      </c>
      <c r="D140" s="199" t="s">
        <v>465</v>
      </c>
      <c r="E140" s="202" t="s">
        <v>832</v>
      </c>
      <c r="F140" s="214"/>
    </row>
    <row r="141" spans="1:6" ht="26.25" hidden="1" customHeight="1" x14ac:dyDescent="0.25">
      <c r="A141" s="201" ph="1">
        <v>20</v>
      </c>
      <c r="B141" s="198" t="s">
        <v>414</v>
      </c>
      <c r="C141" s="199" t="s">
        <v>373</v>
      </c>
      <c r="D141" s="199" t="s">
        <v>466</v>
      </c>
      <c r="E141" s="202" t="s">
        <v>444</v>
      </c>
      <c r="F141" s="214"/>
    </row>
    <row r="142" spans="1:6" ht="26.25" hidden="1" customHeight="1" x14ac:dyDescent="0.25">
      <c r="A142" s="201" ph="1">
        <v>21</v>
      </c>
      <c r="B142" s="198" t="s">
        <v>414</v>
      </c>
      <c r="C142" s="199" t="s">
        <v>373</v>
      </c>
      <c r="D142" s="199" t="s">
        <v>467</v>
      </c>
      <c r="E142" s="202" t="s">
        <v>832</v>
      </c>
      <c r="F142" s="214"/>
    </row>
    <row r="143" spans="1:6" ht="26.25" hidden="1" customHeight="1" x14ac:dyDescent="0.25">
      <c r="A143" s="201" ph="1">
        <v>22</v>
      </c>
      <c r="B143" s="198" t="s">
        <v>414</v>
      </c>
      <c r="C143" s="199" t="s">
        <v>373</v>
      </c>
      <c r="D143" s="199" t="s">
        <v>361</v>
      </c>
      <c r="E143" s="202" t="s">
        <v>832</v>
      </c>
      <c r="F143" s="214"/>
    </row>
    <row r="144" spans="1:6" ht="26.25" hidden="1" customHeight="1" x14ac:dyDescent="0.25">
      <c r="A144" s="201" ph="1">
        <v>23</v>
      </c>
      <c r="B144" s="198" t="s">
        <v>414</v>
      </c>
      <c r="C144" s="199" t="s">
        <v>373</v>
      </c>
      <c r="D144" s="199" t="s">
        <v>468</v>
      </c>
      <c r="E144" s="202" t="s">
        <v>832</v>
      </c>
      <c r="F144" s="214"/>
    </row>
    <row r="145" spans="1:6" ht="26.25" hidden="1" customHeight="1" x14ac:dyDescent="0.25">
      <c r="A145" s="201" ph="1">
        <v>24</v>
      </c>
      <c r="B145" s="198" t="s">
        <v>414</v>
      </c>
      <c r="C145" s="199" t="s">
        <v>373</v>
      </c>
      <c r="D145" s="199" t="s">
        <v>713</v>
      </c>
      <c r="E145" s="202" t="s">
        <v>832</v>
      </c>
      <c r="F145" s="214"/>
    </row>
    <row r="146" spans="1:6" ht="26.25" hidden="1" customHeight="1" x14ac:dyDescent="0.25">
      <c r="A146" s="201" ph="1">
        <v>25</v>
      </c>
      <c r="B146" s="198" t="s">
        <v>414</v>
      </c>
      <c r="C146" s="199" t="s">
        <v>373</v>
      </c>
      <c r="D146" s="199" t="s">
        <v>569</v>
      </c>
      <c r="E146" s="202" t="s">
        <v>832</v>
      </c>
      <c r="F146" s="214"/>
    </row>
    <row r="147" spans="1:6" ht="26.25" hidden="1" customHeight="1" x14ac:dyDescent="0.25">
      <c r="A147" s="201" ph="1">
        <v>26</v>
      </c>
      <c r="B147" s="198" t="s">
        <v>414</v>
      </c>
      <c r="C147" s="199" t="s">
        <v>373</v>
      </c>
      <c r="D147" s="199" t="s">
        <v>418</v>
      </c>
      <c r="E147" s="202" t="s">
        <v>444</v>
      </c>
      <c r="F147" s="214"/>
    </row>
    <row r="148" spans="1:6" ht="26.25" hidden="1" customHeight="1" x14ac:dyDescent="0.25">
      <c r="A148" s="201" ph="1">
        <v>27</v>
      </c>
      <c r="B148" s="198" t="s">
        <v>414</v>
      </c>
      <c r="C148" s="199" t="s">
        <v>373</v>
      </c>
      <c r="D148" s="199" t="s">
        <v>322</v>
      </c>
      <c r="E148" s="202" t="s">
        <v>832</v>
      </c>
      <c r="F148" s="214"/>
    </row>
    <row r="149" spans="1:6" ht="26.25" hidden="1" customHeight="1" x14ac:dyDescent="0.25">
      <c r="A149" s="201" ph="1">
        <v>28</v>
      </c>
      <c r="B149" s="198" t="s">
        <v>414</v>
      </c>
      <c r="C149" s="199" t="s">
        <v>373</v>
      </c>
      <c r="D149" s="199" t="s">
        <v>469</v>
      </c>
      <c r="E149" s="202" t="s">
        <v>832</v>
      </c>
      <c r="F149" s="214"/>
    </row>
    <row r="150" spans="1:6" ht="26.25" hidden="1" customHeight="1" x14ac:dyDescent="0.25">
      <c r="A150" s="201" ph="1">
        <v>29</v>
      </c>
      <c r="B150" s="198" t="s">
        <v>414</v>
      </c>
      <c r="C150" s="199" t="s">
        <v>373</v>
      </c>
      <c r="D150" s="199" t="s">
        <v>470</v>
      </c>
      <c r="E150" s="202" t="s">
        <v>444</v>
      </c>
      <c r="F150" s="214"/>
    </row>
    <row r="151" spans="1:6" ht="26.25" hidden="1" customHeight="1" x14ac:dyDescent="0.25">
      <c r="A151" s="201" ph="1">
        <v>30</v>
      </c>
      <c r="B151" s="198" t="s">
        <v>414</v>
      </c>
      <c r="C151" s="199" t="s">
        <v>373</v>
      </c>
      <c r="D151" s="200" t="s">
        <v>801</v>
      </c>
      <c r="E151" s="202" t="s">
        <v>444</v>
      </c>
      <c r="F151" s="214"/>
    </row>
    <row r="152" spans="1:6" ht="26.25" hidden="1" customHeight="1" x14ac:dyDescent="0.25">
      <c r="A152" s="201" ph="1">
        <v>31</v>
      </c>
      <c r="B152" s="198" t="s">
        <v>414</v>
      </c>
      <c r="C152" s="199" t="s">
        <v>373</v>
      </c>
      <c r="D152" s="199" t="s">
        <v>802</v>
      </c>
      <c r="E152" s="202" t="s">
        <v>438</v>
      </c>
      <c r="F152" s="214"/>
    </row>
    <row r="153" spans="1:6" ht="26.25" hidden="1" customHeight="1" x14ac:dyDescent="0.25">
      <c r="A153" s="201" ph="1">
        <v>32</v>
      </c>
      <c r="B153" s="198" t="s">
        <v>414</v>
      </c>
      <c r="C153" s="199" t="s">
        <v>373</v>
      </c>
      <c r="D153" s="199" t="s">
        <v>804</v>
      </c>
      <c r="E153" s="202" t="s">
        <v>474</v>
      </c>
      <c r="F153" s="214"/>
    </row>
    <row r="154" spans="1:6" ht="26.25" hidden="1" customHeight="1" x14ac:dyDescent="0.25">
      <c r="A154" s="201" ph="1">
        <v>1</v>
      </c>
      <c r="B154" s="198" t="s">
        <v>414</v>
      </c>
      <c r="C154" s="199" t="s">
        <v>374</v>
      </c>
      <c r="D154" s="199" t="s">
        <v>289</v>
      </c>
      <c r="E154" s="202" t="s">
        <v>832</v>
      </c>
      <c r="F154" s="214"/>
    </row>
    <row r="155" spans="1:6" ht="26.25" hidden="1" customHeight="1" x14ac:dyDescent="0.25">
      <c r="A155" s="201" ph="1">
        <v>2</v>
      </c>
      <c r="B155" s="198" t="s">
        <v>414</v>
      </c>
      <c r="C155" s="199" t="s">
        <v>374</v>
      </c>
      <c r="D155" s="199" t="s">
        <v>449</v>
      </c>
      <c r="E155" s="202" t="s">
        <v>437</v>
      </c>
      <c r="F155" s="214"/>
    </row>
    <row r="156" spans="1:6" ht="26.25" hidden="1" customHeight="1" x14ac:dyDescent="0.25">
      <c r="A156" s="201" ph="1">
        <v>3</v>
      </c>
      <c r="B156" s="198" t="s">
        <v>414</v>
      </c>
      <c r="C156" s="199" t="s">
        <v>374</v>
      </c>
      <c r="D156" s="199" t="s">
        <v>450</v>
      </c>
      <c r="E156" s="202" t="s">
        <v>832</v>
      </c>
      <c r="F156" s="214"/>
    </row>
    <row r="157" spans="1:6" ht="26.25" hidden="1" customHeight="1" x14ac:dyDescent="0.25">
      <c r="A157" s="201" ph="1">
        <v>4</v>
      </c>
      <c r="B157" s="198" t="s">
        <v>414</v>
      </c>
      <c r="C157" s="199" t="s">
        <v>374</v>
      </c>
      <c r="D157" s="199" t="s">
        <v>451</v>
      </c>
      <c r="E157" s="202" t="s">
        <v>474</v>
      </c>
      <c r="F157" s="214"/>
    </row>
    <row r="158" spans="1:6" ht="26.25" hidden="1" customHeight="1" x14ac:dyDescent="0.25">
      <c r="A158" s="201" ph="1">
        <v>5</v>
      </c>
      <c r="B158" s="198" t="s">
        <v>414</v>
      </c>
      <c r="C158" s="199" t="s">
        <v>374</v>
      </c>
      <c r="D158" s="199" t="s">
        <v>452</v>
      </c>
      <c r="E158" s="202" t="s">
        <v>832</v>
      </c>
      <c r="F158" s="214"/>
    </row>
    <row r="159" spans="1:6" ht="26.25" hidden="1" customHeight="1" x14ac:dyDescent="0.25">
      <c r="A159" s="201" ph="1">
        <v>6</v>
      </c>
      <c r="B159" s="198" t="s">
        <v>414</v>
      </c>
      <c r="C159" s="199" t="s">
        <v>374</v>
      </c>
      <c r="D159" s="199" t="s">
        <v>257</v>
      </c>
      <c r="E159" s="202" t="s">
        <v>832</v>
      </c>
      <c r="F159" s="214"/>
    </row>
    <row r="160" spans="1:6" ht="26.25" hidden="1" customHeight="1" x14ac:dyDescent="0.25">
      <c r="A160" s="201" ph="1">
        <v>7</v>
      </c>
      <c r="B160" s="198" t="s">
        <v>414</v>
      </c>
      <c r="C160" s="199" t="s">
        <v>374</v>
      </c>
      <c r="D160" s="199" t="s">
        <v>455</v>
      </c>
      <c r="E160" s="202" t="s">
        <v>832</v>
      </c>
      <c r="F160" s="214"/>
    </row>
    <row r="161" spans="1:6" ht="26.25" hidden="1" customHeight="1" x14ac:dyDescent="0.25">
      <c r="A161" s="201" ph="1">
        <v>8</v>
      </c>
      <c r="B161" s="198" t="s">
        <v>414</v>
      </c>
      <c r="C161" s="199" t="s">
        <v>374</v>
      </c>
      <c r="D161" s="199" t="s">
        <v>456</v>
      </c>
      <c r="E161" s="202" t="s">
        <v>438</v>
      </c>
      <c r="F161" s="214"/>
    </row>
    <row r="162" spans="1:6" ht="26.25" hidden="1" customHeight="1" x14ac:dyDescent="0.25">
      <c r="A162" s="201" ph="1">
        <v>9</v>
      </c>
      <c r="B162" s="198" t="s">
        <v>414</v>
      </c>
      <c r="C162" s="199" t="s">
        <v>374</v>
      </c>
      <c r="D162" s="199" t="s">
        <v>458</v>
      </c>
      <c r="E162" s="202" t="s">
        <v>832</v>
      </c>
      <c r="F162" s="214"/>
    </row>
    <row r="163" spans="1:6" ht="26.25" hidden="1" customHeight="1" x14ac:dyDescent="0.25">
      <c r="A163" s="201" ph="1">
        <v>10</v>
      </c>
      <c r="B163" s="198" t="s">
        <v>414</v>
      </c>
      <c r="C163" s="199" t="s">
        <v>374</v>
      </c>
      <c r="D163" s="199" t="s">
        <v>459</v>
      </c>
      <c r="E163" s="202" t="s">
        <v>473</v>
      </c>
      <c r="F163" s="214"/>
    </row>
    <row r="164" spans="1:6" ht="26.25" hidden="1" customHeight="1" x14ac:dyDescent="0.25">
      <c r="A164" s="201" ph="1">
        <v>11</v>
      </c>
      <c r="B164" s="198" t="s">
        <v>414</v>
      </c>
      <c r="C164" s="199" t="s">
        <v>374</v>
      </c>
      <c r="D164" s="199" t="s">
        <v>460</v>
      </c>
      <c r="E164" s="202" t="s">
        <v>832</v>
      </c>
      <c r="F164" s="214"/>
    </row>
    <row r="165" spans="1:6" ht="26.25" hidden="1" customHeight="1" x14ac:dyDescent="0.25">
      <c r="A165" s="201" ph="1">
        <v>12</v>
      </c>
      <c r="B165" s="198" t="s">
        <v>414</v>
      </c>
      <c r="C165" s="199" t="s">
        <v>374</v>
      </c>
      <c r="D165" s="199" t="s">
        <v>461</v>
      </c>
      <c r="E165" s="202" t="s">
        <v>438</v>
      </c>
      <c r="F165" s="214"/>
    </row>
    <row r="166" spans="1:6" ht="26.25" hidden="1" customHeight="1" x14ac:dyDescent="0.25">
      <c r="A166" s="201" ph="1">
        <v>13</v>
      </c>
      <c r="B166" s="198" t="s">
        <v>414</v>
      </c>
      <c r="C166" s="199" t="s">
        <v>374</v>
      </c>
      <c r="D166" s="199" t="s">
        <v>540</v>
      </c>
      <c r="E166" s="202" t="s">
        <v>438</v>
      </c>
      <c r="F166" s="214"/>
    </row>
    <row r="167" spans="1:6" ht="26.25" hidden="1" customHeight="1" x14ac:dyDescent="0.25">
      <c r="A167" s="201" ph="1">
        <v>14</v>
      </c>
      <c r="B167" s="198" t="s">
        <v>414</v>
      </c>
      <c r="C167" s="199" t="s">
        <v>374</v>
      </c>
      <c r="D167" s="199" t="s">
        <v>462</v>
      </c>
      <c r="E167" s="202" t="s">
        <v>438</v>
      </c>
      <c r="F167" s="214"/>
    </row>
    <row r="168" spans="1:6" ht="26.25" hidden="1" customHeight="1" x14ac:dyDescent="0.25">
      <c r="A168" s="201" ph="1">
        <v>15</v>
      </c>
      <c r="B168" s="198" t="s">
        <v>414</v>
      </c>
      <c r="C168" s="199" t="s">
        <v>374</v>
      </c>
      <c r="D168" s="199" t="s">
        <v>658</v>
      </c>
      <c r="E168" s="202" t="s">
        <v>438</v>
      </c>
      <c r="F168" s="214"/>
    </row>
    <row r="169" spans="1:6" ht="26.25" hidden="1" customHeight="1" x14ac:dyDescent="0.25">
      <c r="A169" s="201" ph="1">
        <v>16</v>
      </c>
      <c r="B169" s="198" t="s">
        <v>414</v>
      </c>
      <c r="C169" s="199" t="s">
        <v>374</v>
      </c>
      <c r="D169" s="199" t="s">
        <v>463</v>
      </c>
      <c r="E169" s="202" t="s">
        <v>474</v>
      </c>
      <c r="F169" s="214"/>
    </row>
    <row r="170" spans="1:6" ht="26.25" hidden="1" customHeight="1" x14ac:dyDescent="0.25">
      <c r="A170" s="202" ph="1">
        <v>17</v>
      </c>
      <c r="B170" s="198" t="s">
        <v>414</v>
      </c>
      <c r="C170" s="199" t="s">
        <v>374</v>
      </c>
      <c r="D170" s="199" t="s">
        <v>294</v>
      </c>
      <c r="E170" s="202" t="s">
        <v>438</v>
      </c>
      <c r="F170" s="214"/>
    </row>
    <row r="171" spans="1:6" ht="26.25" hidden="1" customHeight="1" x14ac:dyDescent="0.25">
      <c r="A171" s="201" ph="1">
        <v>18</v>
      </c>
      <c r="B171" s="198" t="s">
        <v>414</v>
      </c>
      <c r="C171" s="199" t="s">
        <v>374</v>
      </c>
      <c r="D171" s="199" t="s">
        <v>464</v>
      </c>
      <c r="E171" s="202" t="s">
        <v>444</v>
      </c>
      <c r="F171" s="214"/>
    </row>
    <row r="172" spans="1:6" ht="25.5" hidden="1" customHeight="1" x14ac:dyDescent="0.25">
      <c r="A172" s="201" ph="1">
        <v>19</v>
      </c>
      <c r="B172" s="198" t="s">
        <v>414</v>
      </c>
      <c r="C172" s="199" t="s">
        <v>374</v>
      </c>
      <c r="D172" s="199" t="s">
        <v>465</v>
      </c>
      <c r="E172" s="202" t="s">
        <v>832</v>
      </c>
      <c r="F172" s="214"/>
    </row>
    <row r="173" spans="1:6" ht="26.25" hidden="1" customHeight="1" x14ac:dyDescent="0.25">
      <c r="A173" s="201" ph="1">
        <v>20</v>
      </c>
      <c r="B173" s="198" t="s">
        <v>414</v>
      </c>
      <c r="C173" s="199" t="s">
        <v>374</v>
      </c>
      <c r="D173" s="199" t="s">
        <v>466</v>
      </c>
      <c r="E173" s="202" t="s">
        <v>473</v>
      </c>
      <c r="F173" s="214"/>
    </row>
    <row r="174" spans="1:6" ht="26.25" hidden="1" customHeight="1" x14ac:dyDescent="0.25">
      <c r="A174" s="201" ph="1">
        <v>21</v>
      </c>
      <c r="B174" s="198" t="s">
        <v>414</v>
      </c>
      <c r="C174" s="199" t="s">
        <v>374</v>
      </c>
      <c r="D174" s="199" t="s">
        <v>467</v>
      </c>
      <c r="E174" s="202" t="s">
        <v>832</v>
      </c>
      <c r="F174" s="214"/>
    </row>
    <row r="175" spans="1:6" ht="26.25" hidden="1" customHeight="1" x14ac:dyDescent="0.25">
      <c r="A175" s="201" ph="1">
        <v>22</v>
      </c>
      <c r="B175" s="198" t="s">
        <v>414</v>
      </c>
      <c r="C175" s="199" t="s">
        <v>374</v>
      </c>
      <c r="D175" s="199" t="s">
        <v>361</v>
      </c>
      <c r="E175" s="202" t="s">
        <v>832</v>
      </c>
      <c r="F175" s="214"/>
    </row>
    <row r="176" spans="1:6" ht="26.25" hidden="1" customHeight="1" x14ac:dyDescent="0.25">
      <c r="A176" s="201" ph="1">
        <v>23</v>
      </c>
      <c r="B176" s="198" t="s">
        <v>414</v>
      </c>
      <c r="C176" s="199" t="s">
        <v>374</v>
      </c>
      <c r="D176" s="199" t="s">
        <v>468</v>
      </c>
      <c r="E176" s="202" t="s">
        <v>832</v>
      </c>
      <c r="F176" s="214"/>
    </row>
    <row r="177" spans="1:6" ht="26.25" hidden="1" customHeight="1" x14ac:dyDescent="0.25">
      <c r="A177" s="201" ph="1">
        <v>24</v>
      </c>
      <c r="B177" s="198" t="s">
        <v>414</v>
      </c>
      <c r="C177" s="199" t="s">
        <v>374</v>
      </c>
      <c r="D177" s="199" t="s">
        <v>713</v>
      </c>
      <c r="E177" s="202" t="s">
        <v>832</v>
      </c>
      <c r="F177" s="214"/>
    </row>
    <row r="178" spans="1:6" ht="26.25" hidden="1" customHeight="1" x14ac:dyDescent="0.25">
      <c r="A178" s="201" ph="1">
        <v>25</v>
      </c>
      <c r="B178" s="198" t="s">
        <v>414</v>
      </c>
      <c r="C178" s="199" t="s">
        <v>374</v>
      </c>
      <c r="D178" s="199" t="s">
        <v>569</v>
      </c>
      <c r="E178" s="202" t="s">
        <v>832</v>
      </c>
      <c r="F178" s="214"/>
    </row>
    <row r="179" spans="1:6" ht="26.25" hidden="1" customHeight="1" x14ac:dyDescent="0.25">
      <c r="A179" s="201" ph="1">
        <v>26</v>
      </c>
      <c r="B179" s="198" t="s">
        <v>414</v>
      </c>
      <c r="C179" s="199" t="s">
        <v>374</v>
      </c>
      <c r="D179" s="199" t="s">
        <v>418</v>
      </c>
      <c r="E179" s="202" t="s">
        <v>438</v>
      </c>
      <c r="F179" s="214"/>
    </row>
    <row r="180" spans="1:6" ht="26.25" hidden="1" customHeight="1" x14ac:dyDescent="0.25">
      <c r="A180" s="201" ph="1">
        <v>27</v>
      </c>
      <c r="B180" s="198" t="s">
        <v>414</v>
      </c>
      <c r="C180" s="199" t="s">
        <v>374</v>
      </c>
      <c r="D180" s="199" t="s">
        <v>322</v>
      </c>
      <c r="E180" s="202" t="s">
        <v>832</v>
      </c>
      <c r="F180" s="214"/>
    </row>
    <row r="181" spans="1:6" ht="26.25" hidden="1" customHeight="1" x14ac:dyDescent="0.25">
      <c r="A181" s="201" ph="1">
        <v>28</v>
      </c>
      <c r="B181" s="198" t="s">
        <v>414</v>
      </c>
      <c r="C181" s="199" t="s">
        <v>374</v>
      </c>
      <c r="D181" s="199" t="s">
        <v>469</v>
      </c>
      <c r="E181" s="202" t="s">
        <v>832</v>
      </c>
      <c r="F181" s="214"/>
    </row>
    <row r="182" spans="1:6" ht="26.25" hidden="1" customHeight="1" x14ac:dyDescent="0.25">
      <c r="A182" s="201" ph="1">
        <v>29</v>
      </c>
      <c r="B182" s="198" t="s">
        <v>414</v>
      </c>
      <c r="C182" s="199" t="s">
        <v>374</v>
      </c>
      <c r="D182" s="199" t="s">
        <v>470</v>
      </c>
      <c r="E182" s="202" t="s">
        <v>474</v>
      </c>
      <c r="F182" s="214"/>
    </row>
    <row r="183" spans="1:6" ht="26.25" hidden="1" customHeight="1" x14ac:dyDescent="0.25">
      <c r="A183" s="201" ph="1">
        <v>30</v>
      </c>
      <c r="B183" s="198" t="s">
        <v>414</v>
      </c>
      <c r="C183" s="199" t="s">
        <v>374</v>
      </c>
      <c r="D183" s="200" t="s">
        <v>801</v>
      </c>
      <c r="E183" s="202" t="s">
        <v>473</v>
      </c>
      <c r="F183" s="214"/>
    </row>
    <row r="184" spans="1:6" ht="26.25" hidden="1" customHeight="1" x14ac:dyDescent="0.25">
      <c r="A184" s="201" ph="1">
        <v>31</v>
      </c>
      <c r="B184" s="198" t="s">
        <v>414</v>
      </c>
      <c r="C184" s="199" t="s">
        <v>374</v>
      </c>
      <c r="D184" s="199" t="s">
        <v>802</v>
      </c>
      <c r="E184" s="202" t="s">
        <v>444</v>
      </c>
      <c r="F184" s="214"/>
    </row>
    <row r="185" spans="1:6" ht="26.25" hidden="1" customHeight="1" x14ac:dyDescent="0.25">
      <c r="A185" s="201" ph="1">
        <v>32</v>
      </c>
      <c r="B185" s="198" t="s">
        <v>414</v>
      </c>
      <c r="C185" s="199" t="s">
        <v>374</v>
      </c>
      <c r="D185" s="199" t="s">
        <v>803</v>
      </c>
      <c r="E185" s="202" t="s">
        <v>437</v>
      </c>
      <c r="F185" s="214"/>
    </row>
    <row r="186" spans="1:6" ht="26.25" hidden="1" customHeight="1" x14ac:dyDescent="0.25">
      <c r="A186" s="201" ph="1">
        <v>1</v>
      </c>
      <c r="B186" s="198" t="s">
        <v>414</v>
      </c>
      <c r="C186" s="199" t="s">
        <v>375</v>
      </c>
      <c r="D186" s="199" t="s">
        <v>289</v>
      </c>
      <c r="E186" s="202" t="s">
        <v>832</v>
      </c>
      <c r="F186" s="214"/>
    </row>
    <row r="187" spans="1:6" ht="26.25" hidden="1" customHeight="1" x14ac:dyDescent="0.25">
      <c r="A187" s="201" ph="1">
        <v>2</v>
      </c>
      <c r="B187" s="198" t="s">
        <v>414</v>
      </c>
      <c r="C187" s="199" t="s">
        <v>375</v>
      </c>
      <c r="D187" s="199" t="s">
        <v>449</v>
      </c>
      <c r="E187" s="202" t="s">
        <v>474</v>
      </c>
      <c r="F187" s="214"/>
    </row>
    <row r="188" spans="1:6" ht="26.25" hidden="1" customHeight="1" x14ac:dyDescent="0.25">
      <c r="A188" s="201" ph="1">
        <v>3</v>
      </c>
      <c r="B188" s="198" t="s">
        <v>414</v>
      </c>
      <c r="C188" s="199" t="s">
        <v>375</v>
      </c>
      <c r="D188" s="199" t="s">
        <v>450</v>
      </c>
      <c r="E188" s="202" t="s">
        <v>832</v>
      </c>
      <c r="F188" s="214"/>
    </row>
    <row r="189" spans="1:6" ht="26.25" hidden="1" customHeight="1" x14ac:dyDescent="0.25">
      <c r="A189" s="201" ph="1">
        <v>4</v>
      </c>
      <c r="B189" s="198" t="s">
        <v>414</v>
      </c>
      <c r="C189" s="199" t="s">
        <v>375</v>
      </c>
      <c r="D189" s="199" t="s">
        <v>451</v>
      </c>
      <c r="E189" s="202" t="s">
        <v>474</v>
      </c>
      <c r="F189" s="214"/>
    </row>
    <row r="190" spans="1:6" ht="26.25" hidden="1" customHeight="1" x14ac:dyDescent="0.25">
      <c r="A190" s="201" ph="1">
        <v>5</v>
      </c>
      <c r="B190" s="198" t="s">
        <v>414</v>
      </c>
      <c r="C190" s="199" t="s">
        <v>375</v>
      </c>
      <c r="D190" s="199" t="s">
        <v>452</v>
      </c>
      <c r="E190" s="202" t="s">
        <v>832</v>
      </c>
      <c r="F190" s="214"/>
    </row>
    <row r="191" spans="1:6" ht="26.25" hidden="1" customHeight="1" x14ac:dyDescent="0.25">
      <c r="A191" s="201" ph="1">
        <v>6</v>
      </c>
      <c r="B191" s="198" t="s">
        <v>414</v>
      </c>
      <c r="C191" s="199" t="s">
        <v>375</v>
      </c>
      <c r="D191" s="199" t="s">
        <v>257</v>
      </c>
      <c r="E191" s="202" t="s">
        <v>832</v>
      </c>
      <c r="F191" s="214"/>
    </row>
    <row r="192" spans="1:6" ht="26.25" hidden="1" customHeight="1" x14ac:dyDescent="0.25">
      <c r="A192" s="201" ph="1">
        <v>7</v>
      </c>
      <c r="B192" s="198" t="s">
        <v>414</v>
      </c>
      <c r="C192" s="199" t="s">
        <v>375</v>
      </c>
      <c r="D192" s="199" t="s">
        <v>455</v>
      </c>
      <c r="E192" s="202" t="s">
        <v>832</v>
      </c>
      <c r="F192" s="214"/>
    </row>
    <row r="193" spans="1:6" ht="26.25" hidden="1" customHeight="1" x14ac:dyDescent="0.25">
      <c r="A193" s="201" ph="1">
        <v>8</v>
      </c>
      <c r="B193" s="198" t="s">
        <v>414</v>
      </c>
      <c r="C193" s="199" t="s">
        <v>375</v>
      </c>
      <c r="D193" s="199" t="s">
        <v>456</v>
      </c>
      <c r="E193" s="202" t="s">
        <v>474</v>
      </c>
      <c r="F193" s="214"/>
    </row>
    <row r="194" spans="1:6" ht="26.25" hidden="1" customHeight="1" x14ac:dyDescent="0.25">
      <c r="A194" s="201" ph="1">
        <v>9</v>
      </c>
      <c r="B194" s="198" t="s">
        <v>414</v>
      </c>
      <c r="C194" s="199" t="s">
        <v>375</v>
      </c>
      <c r="D194" s="199" t="s">
        <v>458</v>
      </c>
      <c r="E194" s="202" t="s">
        <v>832</v>
      </c>
      <c r="F194" s="214"/>
    </row>
    <row r="195" spans="1:6" ht="26.25" hidden="1" customHeight="1" x14ac:dyDescent="0.25">
      <c r="A195" s="201" ph="1">
        <v>10</v>
      </c>
      <c r="B195" s="198" t="s">
        <v>414</v>
      </c>
      <c r="C195" s="199" t="s">
        <v>375</v>
      </c>
      <c r="D195" s="199" t="s">
        <v>459</v>
      </c>
      <c r="E195" s="202" t="s">
        <v>438</v>
      </c>
      <c r="F195" s="214"/>
    </row>
    <row r="196" spans="1:6" ht="26.25" hidden="1" customHeight="1" x14ac:dyDescent="0.25">
      <c r="A196" s="201" ph="1">
        <v>11</v>
      </c>
      <c r="B196" s="198" t="s">
        <v>414</v>
      </c>
      <c r="C196" s="199" t="s">
        <v>375</v>
      </c>
      <c r="D196" s="199" t="s">
        <v>460</v>
      </c>
      <c r="E196" s="202" t="s">
        <v>832</v>
      </c>
      <c r="F196" s="214"/>
    </row>
    <row r="197" spans="1:6" ht="26.25" hidden="1" customHeight="1" x14ac:dyDescent="0.25">
      <c r="A197" s="201" ph="1">
        <v>12</v>
      </c>
      <c r="B197" s="198" t="s">
        <v>414</v>
      </c>
      <c r="C197" s="199" t="s">
        <v>375</v>
      </c>
      <c r="D197" s="199" t="s">
        <v>461</v>
      </c>
      <c r="E197" s="202" t="s">
        <v>444</v>
      </c>
      <c r="F197" s="214"/>
    </row>
    <row r="198" spans="1:6" ht="26.25" hidden="1" customHeight="1" x14ac:dyDescent="0.25">
      <c r="A198" s="201" ph="1">
        <v>13</v>
      </c>
      <c r="B198" s="198" t="s">
        <v>414</v>
      </c>
      <c r="C198" s="199" t="s">
        <v>375</v>
      </c>
      <c r="D198" s="199" t="s">
        <v>540</v>
      </c>
      <c r="E198" s="202" t="s">
        <v>473</v>
      </c>
      <c r="F198" s="214"/>
    </row>
    <row r="199" spans="1:6" ht="26.25" hidden="1" customHeight="1" x14ac:dyDescent="0.25">
      <c r="A199" s="201" ph="1">
        <v>14</v>
      </c>
      <c r="B199" s="198" t="s">
        <v>414</v>
      </c>
      <c r="C199" s="199" t="s">
        <v>375</v>
      </c>
      <c r="D199" s="199" t="s">
        <v>462</v>
      </c>
      <c r="E199" s="202" t="s">
        <v>472</v>
      </c>
      <c r="F199" s="214"/>
    </row>
    <row r="200" spans="1:6" ht="26.25" hidden="1" customHeight="1" x14ac:dyDescent="0.25">
      <c r="A200" s="201" ph="1">
        <v>15</v>
      </c>
      <c r="B200" s="198" t="s">
        <v>414</v>
      </c>
      <c r="C200" s="199" t="s">
        <v>375</v>
      </c>
      <c r="D200" s="199" t="s">
        <v>658</v>
      </c>
      <c r="E200" s="202" t="s">
        <v>438</v>
      </c>
      <c r="F200" s="214"/>
    </row>
    <row r="201" spans="1:6" ht="26.25" hidden="1" customHeight="1" x14ac:dyDescent="0.25">
      <c r="A201" s="201" ph="1">
        <v>16</v>
      </c>
      <c r="B201" s="198" t="s">
        <v>414</v>
      </c>
      <c r="C201" s="199" t="s">
        <v>375</v>
      </c>
      <c r="D201" s="199" t="s">
        <v>463</v>
      </c>
      <c r="E201" s="202" t="s">
        <v>473</v>
      </c>
      <c r="F201" s="214"/>
    </row>
    <row r="202" spans="1:6" ht="26.25" hidden="1" customHeight="1" x14ac:dyDescent="0.25">
      <c r="A202" s="202" ph="1">
        <v>17</v>
      </c>
      <c r="B202" s="198" t="s">
        <v>414</v>
      </c>
      <c r="C202" s="199" t="s">
        <v>375</v>
      </c>
      <c r="D202" s="199" t="s">
        <v>294</v>
      </c>
      <c r="E202" s="202" t="s">
        <v>474</v>
      </c>
      <c r="F202" s="214"/>
    </row>
    <row r="203" spans="1:6" ht="26.25" hidden="1" customHeight="1" x14ac:dyDescent="0.25">
      <c r="A203" s="201" ph="1">
        <v>18</v>
      </c>
      <c r="B203" s="198" t="s">
        <v>414</v>
      </c>
      <c r="C203" s="199" t="s">
        <v>375</v>
      </c>
      <c r="D203" s="199" t="s">
        <v>464</v>
      </c>
      <c r="E203" s="202" t="s">
        <v>444</v>
      </c>
      <c r="F203" s="214"/>
    </row>
    <row r="204" spans="1:6" ht="25.5" hidden="1" customHeight="1" x14ac:dyDescent="0.25">
      <c r="A204" s="201" ph="1">
        <v>19</v>
      </c>
      <c r="B204" s="198" t="s">
        <v>414</v>
      </c>
      <c r="C204" s="199" t="s">
        <v>375</v>
      </c>
      <c r="D204" s="199" t="s">
        <v>465</v>
      </c>
      <c r="E204" s="202" t="s">
        <v>832</v>
      </c>
      <c r="F204" s="214"/>
    </row>
    <row r="205" spans="1:6" ht="26.25" hidden="1" customHeight="1" x14ac:dyDescent="0.25">
      <c r="A205" s="201" ph="1">
        <v>20</v>
      </c>
      <c r="B205" s="198" t="s">
        <v>414</v>
      </c>
      <c r="C205" s="199" t="s">
        <v>375</v>
      </c>
      <c r="D205" s="199" t="s">
        <v>466</v>
      </c>
      <c r="E205" s="202" t="s">
        <v>438</v>
      </c>
      <c r="F205" s="214"/>
    </row>
    <row r="206" spans="1:6" ht="26.25" hidden="1" customHeight="1" x14ac:dyDescent="0.25">
      <c r="A206" s="201" ph="1">
        <v>21</v>
      </c>
      <c r="B206" s="198" t="s">
        <v>414</v>
      </c>
      <c r="C206" s="199" t="s">
        <v>375</v>
      </c>
      <c r="D206" s="199" t="s">
        <v>467</v>
      </c>
      <c r="E206" s="202" t="s">
        <v>832</v>
      </c>
      <c r="F206" s="214"/>
    </row>
    <row r="207" spans="1:6" ht="26.25" hidden="1" customHeight="1" x14ac:dyDescent="0.25">
      <c r="A207" s="201" ph="1">
        <v>22</v>
      </c>
      <c r="B207" s="198" t="s">
        <v>414</v>
      </c>
      <c r="C207" s="199" t="s">
        <v>375</v>
      </c>
      <c r="D207" s="199" t="s">
        <v>361</v>
      </c>
      <c r="E207" s="202" t="s">
        <v>832</v>
      </c>
      <c r="F207" s="214"/>
    </row>
    <row r="208" spans="1:6" ht="26.25" hidden="1" customHeight="1" x14ac:dyDescent="0.25">
      <c r="A208" s="201" ph="1">
        <v>23</v>
      </c>
      <c r="B208" s="198" t="s">
        <v>414</v>
      </c>
      <c r="C208" s="199" t="s">
        <v>375</v>
      </c>
      <c r="D208" s="199" t="s">
        <v>468</v>
      </c>
      <c r="E208" s="202" t="s">
        <v>832</v>
      </c>
      <c r="F208" s="214"/>
    </row>
    <row r="209" spans="1:6" ht="26.25" hidden="1" customHeight="1" x14ac:dyDescent="0.25">
      <c r="A209" s="201" ph="1">
        <v>24</v>
      </c>
      <c r="B209" s="198" t="s">
        <v>414</v>
      </c>
      <c r="C209" s="199" t="s">
        <v>375</v>
      </c>
      <c r="D209" s="199" t="s">
        <v>713</v>
      </c>
      <c r="E209" s="202" t="s">
        <v>832</v>
      </c>
      <c r="F209" s="214"/>
    </row>
    <row r="210" spans="1:6" ht="26.25" hidden="1" customHeight="1" x14ac:dyDescent="0.25">
      <c r="A210" s="201" ph="1">
        <v>25</v>
      </c>
      <c r="B210" s="198" t="s">
        <v>414</v>
      </c>
      <c r="C210" s="199" t="s">
        <v>375</v>
      </c>
      <c r="D210" s="199" t="s">
        <v>569</v>
      </c>
      <c r="E210" s="202" t="s">
        <v>832</v>
      </c>
      <c r="F210" s="214"/>
    </row>
    <row r="211" spans="1:6" ht="26.25" hidden="1" customHeight="1" x14ac:dyDescent="0.25">
      <c r="A211" s="201" ph="1">
        <v>26</v>
      </c>
      <c r="B211" s="198" t="s">
        <v>414</v>
      </c>
      <c r="C211" s="199" t="s">
        <v>375</v>
      </c>
      <c r="D211" s="199" t="s">
        <v>418</v>
      </c>
      <c r="E211" s="202" t="s">
        <v>444</v>
      </c>
      <c r="F211" s="214"/>
    </row>
    <row r="212" spans="1:6" ht="26.25" hidden="1" customHeight="1" x14ac:dyDescent="0.25">
      <c r="A212" s="201" ph="1">
        <v>27</v>
      </c>
      <c r="B212" s="198" t="s">
        <v>414</v>
      </c>
      <c r="C212" s="199" t="s">
        <v>375</v>
      </c>
      <c r="D212" s="199" t="s">
        <v>322</v>
      </c>
      <c r="E212" s="202" t="s">
        <v>832</v>
      </c>
      <c r="F212" s="214"/>
    </row>
    <row r="213" spans="1:6" ht="26.25" hidden="1" customHeight="1" x14ac:dyDescent="0.25">
      <c r="A213" s="201" ph="1">
        <v>28</v>
      </c>
      <c r="B213" s="198" t="s">
        <v>414</v>
      </c>
      <c r="C213" s="199" t="s">
        <v>375</v>
      </c>
      <c r="D213" s="199" t="s">
        <v>476</v>
      </c>
      <c r="E213" s="202" t="s">
        <v>832</v>
      </c>
      <c r="F213" s="214"/>
    </row>
    <row r="214" spans="1:6" ht="26.25" hidden="1" customHeight="1" x14ac:dyDescent="0.25">
      <c r="A214" s="201" ph="1">
        <v>29</v>
      </c>
      <c r="B214" s="198" t="s">
        <v>414</v>
      </c>
      <c r="C214" s="199" t="s">
        <v>375</v>
      </c>
      <c r="D214" s="199" t="s">
        <v>470</v>
      </c>
      <c r="E214" s="202" t="s">
        <v>444</v>
      </c>
      <c r="F214" s="214"/>
    </row>
    <row r="215" spans="1:6" ht="26.25" hidden="1" customHeight="1" x14ac:dyDescent="0.25">
      <c r="A215" s="201" ph="1">
        <v>30</v>
      </c>
      <c r="B215" s="198" t="s">
        <v>414</v>
      </c>
      <c r="C215" s="199" t="s">
        <v>375</v>
      </c>
      <c r="D215" s="200" t="s">
        <v>801</v>
      </c>
      <c r="E215" s="202" t="s">
        <v>474</v>
      </c>
      <c r="F215" s="214"/>
    </row>
    <row r="216" spans="1:6" ht="26.25" hidden="1" customHeight="1" x14ac:dyDescent="0.25">
      <c r="A216" s="201" ph="1">
        <v>31</v>
      </c>
      <c r="B216" s="198" t="s">
        <v>414</v>
      </c>
      <c r="C216" s="199" t="s">
        <v>375</v>
      </c>
      <c r="D216" s="199" t="s">
        <v>802</v>
      </c>
      <c r="E216" s="202" t="s">
        <v>444</v>
      </c>
      <c r="F216" s="214"/>
    </row>
    <row r="217" spans="1:6" ht="26.25" hidden="1" customHeight="1" x14ac:dyDescent="0.25">
      <c r="A217" s="201" ph="1">
        <v>32</v>
      </c>
      <c r="B217" s="198" t="s">
        <v>414</v>
      </c>
      <c r="C217" s="199" t="s">
        <v>375</v>
      </c>
      <c r="D217" s="199" t="s">
        <v>803</v>
      </c>
      <c r="E217" s="202" t="s">
        <v>444</v>
      </c>
      <c r="F217" s="214"/>
    </row>
    <row r="218" spans="1:6" ht="26.25" hidden="1" customHeight="1" x14ac:dyDescent="0.25">
      <c r="A218" s="201" ph="1">
        <v>1</v>
      </c>
      <c r="B218" s="198" t="s">
        <v>414</v>
      </c>
      <c r="C218" s="199" t="s">
        <v>376</v>
      </c>
      <c r="D218" s="199" t="s">
        <v>289</v>
      </c>
      <c r="E218" s="202" t="s">
        <v>832</v>
      </c>
      <c r="F218" s="214"/>
    </row>
    <row r="219" spans="1:6" ht="26.25" hidden="1" customHeight="1" x14ac:dyDescent="0.25">
      <c r="A219" s="201" ph="1">
        <v>2</v>
      </c>
      <c r="B219" s="198" t="s">
        <v>414</v>
      </c>
      <c r="C219" s="199" t="s">
        <v>376</v>
      </c>
      <c r="D219" s="199" t="s">
        <v>449</v>
      </c>
      <c r="E219" s="202" t="s">
        <v>474</v>
      </c>
      <c r="F219" s="214"/>
    </row>
    <row r="220" spans="1:6" ht="26.25" hidden="1" customHeight="1" x14ac:dyDescent="0.25">
      <c r="A220" s="201" ph="1">
        <v>3</v>
      </c>
      <c r="B220" s="198" t="s">
        <v>414</v>
      </c>
      <c r="C220" s="199" t="s">
        <v>376</v>
      </c>
      <c r="D220" s="199" t="s">
        <v>450</v>
      </c>
      <c r="E220" s="202" t="s">
        <v>832</v>
      </c>
      <c r="F220" s="214"/>
    </row>
    <row r="221" spans="1:6" ht="26.25" hidden="1" customHeight="1" x14ac:dyDescent="0.25">
      <c r="A221" s="201" ph="1">
        <v>4</v>
      </c>
      <c r="B221" s="198" t="s">
        <v>414</v>
      </c>
      <c r="C221" s="199" t="s">
        <v>376</v>
      </c>
      <c r="D221" s="199" t="s">
        <v>451</v>
      </c>
      <c r="E221" s="202" t="s">
        <v>444</v>
      </c>
      <c r="F221" s="214"/>
    </row>
    <row r="222" spans="1:6" ht="26.25" hidden="1" customHeight="1" x14ac:dyDescent="0.25">
      <c r="A222" s="201" ph="1">
        <v>5</v>
      </c>
      <c r="B222" s="198" t="s">
        <v>414</v>
      </c>
      <c r="C222" s="199" t="s">
        <v>376</v>
      </c>
      <c r="D222" s="199" t="s">
        <v>452</v>
      </c>
      <c r="E222" s="202" t="s">
        <v>832</v>
      </c>
      <c r="F222" s="214"/>
    </row>
    <row r="223" spans="1:6" ht="26.25" hidden="1" customHeight="1" x14ac:dyDescent="0.25">
      <c r="A223" s="201" ph="1">
        <v>6</v>
      </c>
      <c r="B223" s="198" t="s">
        <v>414</v>
      </c>
      <c r="C223" s="199" t="s">
        <v>376</v>
      </c>
      <c r="D223" s="199" t="s">
        <v>257</v>
      </c>
      <c r="E223" s="202" t="s">
        <v>832</v>
      </c>
      <c r="F223" s="214"/>
    </row>
    <row r="224" spans="1:6" ht="26.25" hidden="1" customHeight="1" x14ac:dyDescent="0.25">
      <c r="A224" s="201" ph="1">
        <v>7</v>
      </c>
      <c r="B224" s="198" t="s">
        <v>414</v>
      </c>
      <c r="C224" s="199" t="s">
        <v>376</v>
      </c>
      <c r="D224" s="199" t="s">
        <v>455</v>
      </c>
      <c r="E224" s="202" t="s">
        <v>832</v>
      </c>
      <c r="F224" s="214"/>
    </row>
    <row r="225" spans="1:6" ht="26.25" hidden="1" customHeight="1" x14ac:dyDescent="0.25">
      <c r="A225" s="201" ph="1">
        <v>8</v>
      </c>
      <c r="B225" s="198" t="s">
        <v>414</v>
      </c>
      <c r="C225" s="199" t="s">
        <v>376</v>
      </c>
      <c r="D225" s="199" t="s">
        <v>456</v>
      </c>
      <c r="E225" s="202" t="s">
        <v>444</v>
      </c>
      <c r="F225" s="214"/>
    </row>
    <row r="226" spans="1:6" ht="26.25" hidden="1" customHeight="1" x14ac:dyDescent="0.25">
      <c r="A226" s="201" ph="1">
        <v>9</v>
      </c>
      <c r="B226" s="198" t="s">
        <v>414</v>
      </c>
      <c r="C226" s="199" t="s">
        <v>376</v>
      </c>
      <c r="D226" s="199" t="s">
        <v>458</v>
      </c>
      <c r="E226" s="202" t="s">
        <v>832</v>
      </c>
      <c r="F226" s="214"/>
    </row>
    <row r="227" spans="1:6" ht="26.25" hidden="1" customHeight="1" x14ac:dyDescent="0.25">
      <c r="A227" s="201" ph="1">
        <v>10</v>
      </c>
      <c r="B227" s="198" t="s">
        <v>414</v>
      </c>
      <c r="C227" s="199" t="s">
        <v>376</v>
      </c>
      <c r="D227" s="199" t="s">
        <v>459</v>
      </c>
      <c r="E227" s="202" t="s">
        <v>473</v>
      </c>
      <c r="F227" s="214"/>
    </row>
    <row r="228" spans="1:6" ht="26.25" hidden="1" customHeight="1" x14ac:dyDescent="0.25">
      <c r="A228" s="201" ph="1">
        <v>11</v>
      </c>
      <c r="B228" s="198" t="s">
        <v>414</v>
      </c>
      <c r="C228" s="199" t="s">
        <v>376</v>
      </c>
      <c r="D228" s="199" t="s">
        <v>460</v>
      </c>
      <c r="E228" s="202" t="s">
        <v>832</v>
      </c>
      <c r="F228" s="214"/>
    </row>
    <row r="229" spans="1:6" ht="26.25" hidden="1" customHeight="1" x14ac:dyDescent="0.25">
      <c r="A229" s="201" ph="1">
        <v>12</v>
      </c>
      <c r="B229" s="198" t="s">
        <v>414</v>
      </c>
      <c r="C229" s="199" t="s">
        <v>376</v>
      </c>
      <c r="D229" s="199" t="s">
        <v>461</v>
      </c>
      <c r="E229" s="202" t="s">
        <v>444</v>
      </c>
      <c r="F229" s="214"/>
    </row>
    <row r="230" spans="1:6" ht="26.25" hidden="1" customHeight="1" x14ac:dyDescent="0.25">
      <c r="A230" s="201" ph="1">
        <v>13</v>
      </c>
      <c r="B230" s="198" t="s">
        <v>414</v>
      </c>
      <c r="C230" s="199" t="s">
        <v>376</v>
      </c>
      <c r="D230" s="199" t="s">
        <v>540</v>
      </c>
      <c r="E230" s="202" t="s">
        <v>437</v>
      </c>
      <c r="F230" s="214"/>
    </row>
    <row r="231" spans="1:6" ht="26.25" hidden="1" customHeight="1" x14ac:dyDescent="0.25">
      <c r="A231" s="201" ph="1">
        <v>14</v>
      </c>
      <c r="B231" s="198" t="s">
        <v>414</v>
      </c>
      <c r="C231" s="199" t="s">
        <v>376</v>
      </c>
      <c r="D231" s="199" t="s">
        <v>462</v>
      </c>
      <c r="E231" s="202" t="s">
        <v>438</v>
      </c>
      <c r="F231" s="214"/>
    </row>
    <row r="232" spans="1:6" ht="26.25" hidden="1" customHeight="1" x14ac:dyDescent="0.25">
      <c r="A232" s="201" ph="1">
        <v>15</v>
      </c>
      <c r="B232" s="198" t="s">
        <v>414</v>
      </c>
      <c r="C232" s="199" t="s">
        <v>376</v>
      </c>
      <c r="D232" s="199" t="s">
        <v>658</v>
      </c>
      <c r="E232" s="202" t="s">
        <v>444</v>
      </c>
      <c r="F232" s="214"/>
    </row>
    <row r="233" spans="1:6" ht="26.25" hidden="1" customHeight="1" x14ac:dyDescent="0.25">
      <c r="A233" s="201" ph="1">
        <v>16</v>
      </c>
      <c r="B233" s="198" t="s">
        <v>414</v>
      </c>
      <c r="C233" s="199" t="s">
        <v>376</v>
      </c>
      <c r="D233" s="199" t="s">
        <v>463</v>
      </c>
      <c r="E233" s="202" t="s">
        <v>474</v>
      </c>
      <c r="F233" s="214"/>
    </row>
    <row r="234" spans="1:6" ht="26.25" hidden="1" customHeight="1" x14ac:dyDescent="0.25">
      <c r="A234" s="202" ph="1">
        <v>17</v>
      </c>
      <c r="B234" s="198" t="s">
        <v>414</v>
      </c>
      <c r="C234" s="199" t="s">
        <v>376</v>
      </c>
      <c r="D234" s="199" t="s">
        <v>294</v>
      </c>
      <c r="E234" s="202" t="s">
        <v>474</v>
      </c>
      <c r="F234" s="214"/>
    </row>
    <row r="235" spans="1:6" ht="26.25" hidden="1" customHeight="1" x14ac:dyDescent="0.25">
      <c r="A235" s="201" ph="1">
        <v>18</v>
      </c>
      <c r="B235" s="198" t="s">
        <v>414</v>
      </c>
      <c r="C235" s="199" t="s">
        <v>376</v>
      </c>
      <c r="D235" s="199" t="s">
        <v>464</v>
      </c>
      <c r="E235" s="202" t="s">
        <v>438</v>
      </c>
      <c r="F235" s="214"/>
    </row>
    <row r="236" spans="1:6" ht="25.5" hidden="1" customHeight="1" x14ac:dyDescent="0.25">
      <c r="A236" s="201" ph="1">
        <v>19</v>
      </c>
      <c r="B236" s="198" t="s">
        <v>414</v>
      </c>
      <c r="C236" s="199" t="s">
        <v>376</v>
      </c>
      <c r="D236" s="199" t="s">
        <v>465</v>
      </c>
      <c r="E236" s="202" t="s">
        <v>832</v>
      </c>
      <c r="F236" s="214"/>
    </row>
    <row r="237" spans="1:6" ht="26.25" hidden="1" customHeight="1" x14ac:dyDescent="0.25">
      <c r="A237" s="201" ph="1">
        <v>20</v>
      </c>
      <c r="B237" s="198" t="s">
        <v>414</v>
      </c>
      <c r="C237" s="199" t="s">
        <v>376</v>
      </c>
      <c r="D237" s="199" t="s">
        <v>466</v>
      </c>
      <c r="E237" s="202" t="s">
        <v>437</v>
      </c>
      <c r="F237" s="214"/>
    </row>
    <row r="238" spans="1:6" ht="26.25" hidden="1" customHeight="1" x14ac:dyDescent="0.25">
      <c r="A238" s="201" ph="1">
        <v>21</v>
      </c>
      <c r="B238" s="198" t="s">
        <v>414</v>
      </c>
      <c r="C238" s="199" t="s">
        <v>376</v>
      </c>
      <c r="D238" s="199" t="s">
        <v>467</v>
      </c>
      <c r="E238" s="202" t="s">
        <v>832</v>
      </c>
      <c r="F238" s="214"/>
    </row>
    <row r="239" spans="1:6" ht="26.25" hidden="1" customHeight="1" x14ac:dyDescent="0.25">
      <c r="A239" s="201" ph="1">
        <v>22</v>
      </c>
      <c r="B239" s="198" t="s">
        <v>414</v>
      </c>
      <c r="C239" s="199" t="s">
        <v>376</v>
      </c>
      <c r="D239" s="199" t="s">
        <v>361</v>
      </c>
      <c r="E239" s="202" t="s">
        <v>832</v>
      </c>
      <c r="F239" s="214"/>
    </row>
    <row r="240" spans="1:6" ht="26.25" hidden="1" customHeight="1" x14ac:dyDescent="0.25">
      <c r="A240" s="201" ph="1">
        <v>23</v>
      </c>
      <c r="B240" s="198" t="s">
        <v>414</v>
      </c>
      <c r="C240" s="199" t="s">
        <v>376</v>
      </c>
      <c r="D240" s="199" t="s">
        <v>569</v>
      </c>
      <c r="E240" s="202" t="s">
        <v>832</v>
      </c>
      <c r="F240" s="214"/>
    </row>
    <row r="241" spans="1:6" ht="26.25" hidden="1" customHeight="1" x14ac:dyDescent="0.25">
      <c r="A241" s="201" ph="1">
        <v>24</v>
      </c>
      <c r="B241" s="198" t="s">
        <v>414</v>
      </c>
      <c r="C241" s="199" t="s">
        <v>376</v>
      </c>
      <c r="D241" s="199" t="s">
        <v>418</v>
      </c>
      <c r="E241" s="202" t="s">
        <v>438</v>
      </c>
      <c r="F241" s="214"/>
    </row>
    <row r="242" spans="1:6" ht="26.25" hidden="1" customHeight="1" x14ac:dyDescent="0.25">
      <c r="A242" s="201" ph="1">
        <v>25</v>
      </c>
      <c r="B242" s="198" t="s">
        <v>414</v>
      </c>
      <c r="C242" s="199" t="s">
        <v>376</v>
      </c>
      <c r="D242" s="199" t="s">
        <v>322</v>
      </c>
      <c r="E242" s="202" t="s">
        <v>832</v>
      </c>
      <c r="F242" s="214"/>
    </row>
    <row r="243" spans="1:6" ht="26.25" hidden="1" customHeight="1" x14ac:dyDescent="0.25">
      <c r="A243" s="201" ph="1">
        <v>26</v>
      </c>
      <c r="B243" s="198" t="s">
        <v>414</v>
      </c>
      <c r="C243" s="199" t="s">
        <v>376</v>
      </c>
      <c r="D243" s="199" t="s">
        <v>469</v>
      </c>
      <c r="E243" s="202" t="s">
        <v>832</v>
      </c>
      <c r="F243" s="214"/>
    </row>
    <row r="244" spans="1:6" ht="26.25" hidden="1" customHeight="1" x14ac:dyDescent="0.25">
      <c r="A244" s="201" ph="1">
        <v>27</v>
      </c>
      <c r="B244" s="198" t="s">
        <v>414</v>
      </c>
      <c r="C244" s="199" t="s">
        <v>376</v>
      </c>
      <c r="D244" s="199" t="s">
        <v>470</v>
      </c>
      <c r="E244" s="202" t="s">
        <v>437</v>
      </c>
      <c r="F244" s="214"/>
    </row>
    <row r="245" spans="1:6" ht="26.25" hidden="1" customHeight="1" x14ac:dyDescent="0.25">
      <c r="A245" s="201" ph="1">
        <v>28</v>
      </c>
      <c r="B245" s="198" t="s">
        <v>414</v>
      </c>
      <c r="C245" s="199" t="s">
        <v>376</v>
      </c>
      <c r="D245" s="199" t="s">
        <v>801</v>
      </c>
      <c r="E245" s="202" t="s">
        <v>473</v>
      </c>
      <c r="F245" s="214"/>
    </row>
    <row r="246" spans="1:6" ht="26.25" hidden="1" customHeight="1" x14ac:dyDescent="0.25">
      <c r="A246" s="201" ph="1">
        <v>29</v>
      </c>
      <c r="B246" s="198" t="s">
        <v>414</v>
      </c>
      <c r="C246" s="199" t="s">
        <v>376</v>
      </c>
      <c r="D246" s="199" t="s">
        <v>835</v>
      </c>
      <c r="E246" s="202" t="s">
        <v>474</v>
      </c>
      <c r="F246" s="214"/>
    </row>
    <row r="247" spans="1:6" ht="26.25" hidden="1" customHeight="1" x14ac:dyDescent="0.25">
      <c r="A247" s="201" ph="1">
        <v>30</v>
      </c>
      <c r="B247" s="198" t="s">
        <v>414</v>
      </c>
      <c r="C247" s="199" t="s">
        <v>376</v>
      </c>
      <c r="D247" s="199" t="s">
        <v>836</v>
      </c>
      <c r="E247" s="202" t="s">
        <v>474</v>
      </c>
      <c r="F247" s="214"/>
    </row>
    <row r="248" spans="1:6" ht="26.25" hidden="1" customHeight="1" x14ac:dyDescent="0.25">
      <c r="A248" s="201" ph="1">
        <v>1</v>
      </c>
      <c r="B248" s="198" t="s">
        <v>414</v>
      </c>
      <c r="C248" s="199" t="s">
        <v>377</v>
      </c>
      <c r="D248" s="199" t="s">
        <v>289</v>
      </c>
      <c r="E248" s="202" t="s">
        <v>832</v>
      </c>
      <c r="F248" s="214"/>
    </row>
    <row r="249" spans="1:6" ht="26.25" hidden="1" customHeight="1" x14ac:dyDescent="0.25">
      <c r="A249" s="201" ph="1">
        <v>2</v>
      </c>
      <c r="B249" s="198" t="s">
        <v>414</v>
      </c>
      <c r="C249" s="199" t="s">
        <v>377</v>
      </c>
      <c r="D249" s="199" t="s">
        <v>449</v>
      </c>
      <c r="E249" s="202" t="s">
        <v>474</v>
      </c>
      <c r="F249" s="214"/>
    </row>
    <row r="250" spans="1:6" ht="26.25" hidden="1" customHeight="1" x14ac:dyDescent="0.25">
      <c r="A250" s="201" ph="1">
        <v>3</v>
      </c>
      <c r="B250" s="198" t="s">
        <v>414</v>
      </c>
      <c r="C250" s="199" t="s">
        <v>377</v>
      </c>
      <c r="D250" s="199" t="s">
        <v>450</v>
      </c>
      <c r="E250" s="202" t="s">
        <v>832</v>
      </c>
      <c r="F250" s="214"/>
    </row>
    <row r="251" spans="1:6" ht="26.25" hidden="1" customHeight="1" x14ac:dyDescent="0.25">
      <c r="A251" s="201" ph="1">
        <v>4</v>
      </c>
      <c r="B251" s="198" t="s">
        <v>414</v>
      </c>
      <c r="C251" s="199" t="s">
        <v>377</v>
      </c>
      <c r="D251" s="199" t="s">
        <v>451</v>
      </c>
      <c r="E251" s="202" t="s">
        <v>444</v>
      </c>
      <c r="F251" s="214"/>
    </row>
    <row r="252" spans="1:6" ht="26.25" hidden="1" customHeight="1" x14ac:dyDescent="0.25">
      <c r="A252" s="201" ph="1">
        <v>5</v>
      </c>
      <c r="B252" s="198" t="s">
        <v>414</v>
      </c>
      <c r="C252" s="199" t="s">
        <v>377</v>
      </c>
      <c r="D252" s="199" t="s">
        <v>452</v>
      </c>
      <c r="E252" s="202" t="s">
        <v>832</v>
      </c>
      <c r="F252" s="214"/>
    </row>
    <row r="253" spans="1:6" ht="26.25" hidden="1" customHeight="1" x14ac:dyDescent="0.25">
      <c r="A253" s="201" ph="1">
        <v>6</v>
      </c>
      <c r="B253" s="198" t="s">
        <v>414</v>
      </c>
      <c r="C253" s="199" t="s">
        <v>377</v>
      </c>
      <c r="D253" s="199" t="s">
        <v>257</v>
      </c>
      <c r="E253" s="202" t="s">
        <v>832</v>
      </c>
      <c r="F253" s="214"/>
    </row>
    <row r="254" spans="1:6" ht="26.25" hidden="1" customHeight="1" x14ac:dyDescent="0.25">
      <c r="A254" s="201" ph="1">
        <v>7</v>
      </c>
      <c r="B254" s="198" t="s">
        <v>414</v>
      </c>
      <c r="C254" s="199" t="s">
        <v>377</v>
      </c>
      <c r="D254" s="199" t="s">
        <v>455</v>
      </c>
      <c r="E254" s="202" t="s">
        <v>832</v>
      </c>
      <c r="F254" s="214"/>
    </row>
    <row r="255" spans="1:6" ht="26.25" hidden="1" customHeight="1" x14ac:dyDescent="0.25">
      <c r="A255" s="201" ph="1">
        <v>8</v>
      </c>
      <c r="B255" s="198" t="s">
        <v>414</v>
      </c>
      <c r="C255" s="199" t="s">
        <v>377</v>
      </c>
      <c r="D255" s="199" t="s">
        <v>456</v>
      </c>
      <c r="E255" s="202" t="s">
        <v>438</v>
      </c>
      <c r="F255" s="214"/>
    </row>
    <row r="256" spans="1:6" ht="26.25" hidden="1" customHeight="1" x14ac:dyDescent="0.25">
      <c r="A256" s="201" ph="1">
        <v>9</v>
      </c>
      <c r="B256" s="198" t="s">
        <v>414</v>
      </c>
      <c r="C256" s="199" t="s">
        <v>377</v>
      </c>
      <c r="D256" s="199" t="s">
        <v>458</v>
      </c>
      <c r="E256" s="202" t="s">
        <v>832</v>
      </c>
      <c r="F256" s="214"/>
    </row>
    <row r="257" spans="1:6" ht="26.25" hidden="1" customHeight="1" x14ac:dyDescent="0.25">
      <c r="A257" s="201" ph="1">
        <v>10</v>
      </c>
      <c r="B257" s="198" t="s">
        <v>414</v>
      </c>
      <c r="C257" s="199" t="s">
        <v>377</v>
      </c>
      <c r="D257" s="199" t="s">
        <v>459</v>
      </c>
      <c r="E257" s="202" t="s">
        <v>474</v>
      </c>
      <c r="F257" s="214"/>
    </row>
    <row r="258" spans="1:6" ht="26.25" hidden="1" customHeight="1" x14ac:dyDescent="0.25">
      <c r="A258" s="201" ph="1">
        <v>11</v>
      </c>
      <c r="B258" s="198" t="s">
        <v>414</v>
      </c>
      <c r="C258" s="199" t="s">
        <v>377</v>
      </c>
      <c r="D258" s="199" t="s">
        <v>460</v>
      </c>
      <c r="E258" s="202" t="s">
        <v>832</v>
      </c>
      <c r="F258" s="214"/>
    </row>
    <row r="259" spans="1:6" ht="26.25" hidden="1" customHeight="1" x14ac:dyDescent="0.25">
      <c r="A259" s="201" ph="1">
        <v>12</v>
      </c>
      <c r="B259" s="198" t="s">
        <v>414</v>
      </c>
      <c r="C259" s="199" t="s">
        <v>377</v>
      </c>
      <c r="D259" s="199" t="s">
        <v>461</v>
      </c>
      <c r="E259" s="202" t="s">
        <v>474</v>
      </c>
      <c r="F259" s="214"/>
    </row>
    <row r="260" spans="1:6" ht="26.25" hidden="1" customHeight="1" x14ac:dyDescent="0.25">
      <c r="A260" s="201" ph="1">
        <v>13</v>
      </c>
      <c r="B260" s="198" t="s">
        <v>414</v>
      </c>
      <c r="C260" s="199" t="s">
        <v>377</v>
      </c>
      <c r="D260" s="199" t="s">
        <v>540</v>
      </c>
      <c r="E260" s="202" t="s">
        <v>438</v>
      </c>
      <c r="F260" s="214"/>
    </row>
    <row r="261" spans="1:6" ht="26.25" hidden="1" customHeight="1" x14ac:dyDescent="0.25">
      <c r="A261" s="201" ph="1">
        <v>14</v>
      </c>
      <c r="B261" s="198" t="s">
        <v>414</v>
      </c>
      <c r="C261" s="199" t="s">
        <v>377</v>
      </c>
      <c r="D261" s="199" t="s">
        <v>462</v>
      </c>
      <c r="E261" s="202" t="s">
        <v>444</v>
      </c>
      <c r="F261" s="214"/>
    </row>
    <row r="262" spans="1:6" ht="26.25" hidden="1" customHeight="1" x14ac:dyDescent="0.25">
      <c r="A262" s="201" ph="1">
        <v>15</v>
      </c>
      <c r="B262" s="198" t="s">
        <v>414</v>
      </c>
      <c r="C262" s="199" t="s">
        <v>377</v>
      </c>
      <c r="D262" s="199" t="s">
        <v>658</v>
      </c>
      <c r="E262" s="202" t="s">
        <v>438</v>
      </c>
      <c r="F262" s="214"/>
    </row>
    <row r="263" spans="1:6" ht="26.25" hidden="1" customHeight="1" x14ac:dyDescent="0.25">
      <c r="A263" s="201" ph="1">
        <v>16</v>
      </c>
      <c r="B263" s="198" t="s">
        <v>414</v>
      </c>
      <c r="C263" s="199" t="s">
        <v>377</v>
      </c>
      <c r="D263" s="199" t="s">
        <v>463</v>
      </c>
      <c r="E263" s="202" t="s">
        <v>474</v>
      </c>
      <c r="F263" s="214"/>
    </row>
    <row r="264" spans="1:6" ht="26.25" hidden="1" customHeight="1" x14ac:dyDescent="0.25">
      <c r="A264" s="202" ph="1">
        <v>17</v>
      </c>
      <c r="B264" s="198" t="s">
        <v>414</v>
      </c>
      <c r="C264" s="199" t="s">
        <v>377</v>
      </c>
      <c r="D264" s="199" t="s">
        <v>294</v>
      </c>
      <c r="E264" s="202" t="s">
        <v>444</v>
      </c>
      <c r="F264" s="214"/>
    </row>
    <row r="265" spans="1:6" ht="26.25" hidden="1" customHeight="1" x14ac:dyDescent="0.25">
      <c r="A265" s="201" ph="1">
        <v>18</v>
      </c>
      <c r="B265" s="198" t="s">
        <v>414</v>
      </c>
      <c r="C265" s="199" t="s">
        <v>377</v>
      </c>
      <c r="D265" s="199" t="s">
        <v>464</v>
      </c>
      <c r="E265" s="202" t="s">
        <v>472</v>
      </c>
      <c r="F265" s="214"/>
    </row>
    <row r="266" spans="1:6" ht="25.5" hidden="1" customHeight="1" x14ac:dyDescent="0.25">
      <c r="A266" s="201" ph="1">
        <v>19</v>
      </c>
      <c r="B266" s="198" t="s">
        <v>414</v>
      </c>
      <c r="C266" s="199" t="s">
        <v>377</v>
      </c>
      <c r="D266" s="199" t="s">
        <v>465</v>
      </c>
      <c r="E266" s="202" t="s">
        <v>832</v>
      </c>
      <c r="F266" s="214"/>
    </row>
    <row r="267" spans="1:6" ht="26.25" hidden="1" customHeight="1" x14ac:dyDescent="0.25">
      <c r="A267" s="201" ph="1">
        <v>20</v>
      </c>
      <c r="B267" s="198" t="s">
        <v>414</v>
      </c>
      <c r="C267" s="199" t="s">
        <v>377</v>
      </c>
      <c r="D267" s="199" t="s">
        <v>466</v>
      </c>
      <c r="E267" s="202" t="s">
        <v>473</v>
      </c>
      <c r="F267" s="214"/>
    </row>
    <row r="268" spans="1:6" ht="26.25" hidden="1" customHeight="1" x14ac:dyDescent="0.25">
      <c r="A268" s="201" ph="1">
        <v>21</v>
      </c>
      <c r="B268" s="198" t="s">
        <v>414</v>
      </c>
      <c r="C268" s="199" t="s">
        <v>377</v>
      </c>
      <c r="D268" s="199" t="s">
        <v>467</v>
      </c>
      <c r="E268" s="202" t="s">
        <v>832</v>
      </c>
      <c r="F268" s="214"/>
    </row>
    <row r="269" spans="1:6" ht="26.25" hidden="1" customHeight="1" x14ac:dyDescent="0.25">
      <c r="A269" s="201" ph="1">
        <v>22</v>
      </c>
      <c r="B269" s="198" t="s">
        <v>414</v>
      </c>
      <c r="C269" s="199" t="s">
        <v>377</v>
      </c>
      <c r="D269" s="199" t="s">
        <v>361</v>
      </c>
      <c r="E269" s="202" t="s">
        <v>832</v>
      </c>
      <c r="F269" s="214"/>
    </row>
    <row r="270" spans="1:6" ht="26.25" hidden="1" customHeight="1" x14ac:dyDescent="0.25">
      <c r="A270" s="201" ph="1">
        <v>23</v>
      </c>
      <c r="B270" s="198" t="s">
        <v>414</v>
      </c>
      <c r="C270" s="199" t="s">
        <v>377</v>
      </c>
      <c r="D270" s="199" t="s">
        <v>569</v>
      </c>
      <c r="E270" s="202" t="s">
        <v>832</v>
      </c>
      <c r="F270" s="214"/>
    </row>
    <row r="271" spans="1:6" ht="26.25" hidden="1" customHeight="1" x14ac:dyDescent="0.25">
      <c r="A271" s="201" ph="1">
        <v>24</v>
      </c>
      <c r="B271" s="198" t="s">
        <v>414</v>
      </c>
      <c r="C271" s="199" t="s">
        <v>377</v>
      </c>
      <c r="D271" s="199" t="s">
        <v>418</v>
      </c>
      <c r="E271" s="202" t="s">
        <v>438</v>
      </c>
      <c r="F271" s="214"/>
    </row>
    <row r="272" spans="1:6" ht="26.25" hidden="1" customHeight="1" x14ac:dyDescent="0.25">
      <c r="A272" s="201" ph="1">
        <v>25</v>
      </c>
      <c r="B272" s="198" t="s">
        <v>414</v>
      </c>
      <c r="C272" s="199" t="s">
        <v>377</v>
      </c>
      <c r="D272" s="199" t="s">
        <v>322</v>
      </c>
      <c r="E272" s="202" t="s">
        <v>832</v>
      </c>
      <c r="F272" s="214"/>
    </row>
    <row r="273" spans="1:6" ht="26.25" hidden="1" customHeight="1" x14ac:dyDescent="0.25">
      <c r="A273" s="201" ph="1">
        <v>26</v>
      </c>
      <c r="B273" s="198" t="s">
        <v>414</v>
      </c>
      <c r="C273" s="199" t="s">
        <v>377</v>
      </c>
      <c r="D273" s="199" t="s">
        <v>476</v>
      </c>
      <c r="E273" s="202" t="s">
        <v>832</v>
      </c>
      <c r="F273" s="214"/>
    </row>
    <row r="274" spans="1:6" ht="26.25" hidden="1" customHeight="1" x14ac:dyDescent="0.25">
      <c r="A274" s="201" ph="1">
        <v>27</v>
      </c>
      <c r="B274" s="198" t="s">
        <v>414</v>
      </c>
      <c r="C274" s="199" t="s">
        <v>377</v>
      </c>
      <c r="D274" s="199" t="s">
        <v>470</v>
      </c>
      <c r="E274" s="202" t="s">
        <v>474</v>
      </c>
      <c r="F274" s="214"/>
    </row>
    <row r="275" spans="1:6" ht="26.25" hidden="1" customHeight="1" x14ac:dyDescent="0.25">
      <c r="A275" s="201" ph="1">
        <v>28</v>
      </c>
      <c r="B275" s="198" t="s">
        <v>414</v>
      </c>
      <c r="C275" s="199" t="s">
        <v>377</v>
      </c>
      <c r="D275" s="199" t="s">
        <v>837</v>
      </c>
      <c r="E275" s="202" t="s">
        <v>437</v>
      </c>
      <c r="F275" s="214"/>
    </row>
    <row r="276" spans="1:6" ht="26.25" hidden="1" customHeight="1" x14ac:dyDescent="0.25">
      <c r="A276" s="201" ph="1">
        <v>29</v>
      </c>
      <c r="B276" s="198" t="s">
        <v>414</v>
      </c>
      <c r="C276" s="199" t="s">
        <v>377</v>
      </c>
      <c r="D276" s="199" t="s">
        <v>838</v>
      </c>
      <c r="E276" s="202" t="s">
        <v>474</v>
      </c>
      <c r="F276" s="214"/>
    </row>
    <row r="277" spans="1:6" ht="26.25" hidden="1" customHeight="1" x14ac:dyDescent="0.25">
      <c r="A277" s="201" ph="1">
        <v>30</v>
      </c>
      <c r="B277" s="198" t="s">
        <v>414</v>
      </c>
      <c r="C277" s="199" t="s">
        <v>377</v>
      </c>
      <c r="D277" s="199" t="s">
        <v>839</v>
      </c>
      <c r="E277" s="202" t="s">
        <v>472</v>
      </c>
      <c r="F277" s="214"/>
    </row>
    <row r="278" spans="1:6" ht="26.25" hidden="1" customHeight="1" x14ac:dyDescent="0.25">
      <c r="A278" s="201" ph="1">
        <v>1</v>
      </c>
      <c r="B278" s="198" t="s">
        <v>414</v>
      </c>
      <c r="C278" s="199" t="s">
        <v>378</v>
      </c>
      <c r="D278" s="199" t="s">
        <v>289</v>
      </c>
      <c r="E278" s="202" t="s">
        <v>832</v>
      </c>
      <c r="F278" s="214"/>
    </row>
    <row r="279" spans="1:6" ht="26.25" hidden="1" customHeight="1" x14ac:dyDescent="0.25">
      <c r="A279" s="201" ph="1">
        <v>2</v>
      </c>
      <c r="B279" s="198" t="s">
        <v>414</v>
      </c>
      <c r="C279" s="199" t="s">
        <v>378</v>
      </c>
      <c r="D279" s="199" t="s">
        <v>449</v>
      </c>
      <c r="E279" s="202" t="s">
        <v>437</v>
      </c>
      <c r="F279" s="214"/>
    </row>
    <row r="280" spans="1:6" ht="26.25" hidden="1" customHeight="1" x14ac:dyDescent="0.25">
      <c r="A280" s="201" ph="1">
        <v>3</v>
      </c>
      <c r="B280" s="198" t="s">
        <v>414</v>
      </c>
      <c r="C280" s="199" t="s">
        <v>378</v>
      </c>
      <c r="D280" s="199" t="s">
        <v>450</v>
      </c>
      <c r="E280" s="202" t="s">
        <v>832</v>
      </c>
      <c r="F280" s="214"/>
    </row>
    <row r="281" spans="1:6" ht="26.25" hidden="1" customHeight="1" x14ac:dyDescent="0.25">
      <c r="A281" s="201" ph="1">
        <v>4</v>
      </c>
      <c r="B281" s="198" t="s">
        <v>414</v>
      </c>
      <c r="C281" s="199" t="s">
        <v>378</v>
      </c>
      <c r="D281" s="199" t="s">
        <v>451</v>
      </c>
      <c r="E281" s="202" t="s">
        <v>444</v>
      </c>
      <c r="F281" s="214"/>
    </row>
    <row r="282" spans="1:6" ht="26.25" hidden="1" customHeight="1" x14ac:dyDescent="0.25">
      <c r="A282" s="201" ph="1">
        <v>5</v>
      </c>
      <c r="B282" s="198" t="s">
        <v>414</v>
      </c>
      <c r="C282" s="199" t="s">
        <v>378</v>
      </c>
      <c r="D282" s="199" t="s">
        <v>452</v>
      </c>
      <c r="E282" s="202" t="s">
        <v>832</v>
      </c>
      <c r="F282" s="214"/>
    </row>
    <row r="283" spans="1:6" ht="26.25" hidden="1" customHeight="1" x14ac:dyDescent="0.25">
      <c r="A283" s="201" ph="1">
        <v>6</v>
      </c>
      <c r="B283" s="198" t="s">
        <v>414</v>
      </c>
      <c r="C283" s="199" t="s">
        <v>378</v>
      </c>
      <c r="D283" s="199" t="s">
        <v>257</v>
      </c>
      <c r="E283" s="202" t="s">
        <v>832</v>
      </c>
      <c r="F283" s="214"/>
    </row>
    <row r="284" spans="1:6" ht="26.25" hidden="1" customHeight="1" x14ac:dyDescent="0.25">
      <c r="A284" s="201" ph="1">
        <v>7</v>
      </c>
      <c r="B284" s="198" t="s">
        <v>414</v>
      </c>
      <c r="C284" s="199" t="s">
        <v>378</v>
      </c>
      <c r="D284" s="199" t="s">
        <v>455</v>
      </c>
      <c r="E284" s="202" t="s">
        <v>832</v>
      </c>
      <c r="F284" s="214"/>
    </row>
    <row r="285" spans="1:6" ht="26.25" hidden="1" customHeight="1" x14ac:dyDescent="0.25">
      <c r="A285" s="201" ph="1">
        <v>8</v>
      </c>
      <c r="B285" s="198" t="s">
        <v>414</v>
      </c>
      <c r="C285" s="199" t="s">
        <v>378</v>
      </c>
      <c r="D285" s="199" t="s">
        <v>456</v>
      </c>
      <c r="E285" s="202" t="s">
        <v>475</v>
      </c>
      <c r="F285" s="214"/>
    </row>
    <row r="286" spans="1:6" ht="26.25" hidden="1" customHeight="1" x14ac:dyDescent="0.25">
      <c r="A286" s="201" ph="1">
        <v>9</v>
      </c>
      <c r="B286" s="198" t="s">
        <v>414</v>
      </c>
      <c r="C286" s="199" t="s">
        <v>378</v>
      </c>
      <c r="D286" s="199" t="s">
        <v>458</v>
      </c>
      <c r="E286" s="202" t="s">
        <v>832</v>
      </c>
      <c r="F286" s="214"/>
    </row>
    <row r="287" spans="1:6" ht="26.25" hidden="1" customHeight="1" x14ac:dyDescent="0.25">
      <c r="A287" s="201" ph="1">
        <v>10</v>
      </c>
      <c r="B287" s="198" t="s">
        <v>414</v>
      </c>
      <c r="C287" s="199" t="s">
        <v>378</v>
      </c>
      <c r="D287" s="199" t="s">
        <v>459</v>
      </c>
      <c r="E287" s="202" t="s">
        <v>437</v>
      </c>
      <c r="F287" s="214"/>
    </row>
    <row r="288" spans="1:6" ht="26.25" hidden="1" customHeight="1" x14ac:dyDescent="0.25">
      <c r="A288" s="201" ph="1">
        <v>11</v>
      </c>
      <c r="B288" s="198" t="s">
        <v>414</v>
      </c>
      <c r="C288" s="199" t="s">
        <v>378</v>
      </c>
      <c r="D288" s="199" t="s">
        <v>460</v>
      </c>
      <c r="E288" s="202" t="s">
        <v>832</v>
      </c>
      <c r="F288" s="214"/>
    </row>
    <row r="289" spans="1:6" ht="26.25" hidden="1" customHeight="1" x14ac:dyDescent="0.25">
      <c r="A289" s="201" ph="1">
        <v>12</v>
      </c>
      <c r="B289" s="198" t="s">
        <v>414</v>
      </c>
      <c r="C289" s="199" t="s">
        <v>378</v>
      </c>
      <c r="D289" s="199" t="s">
        <v>461</v>
      </c>
      <c r="E289" s="202" t="s">
        <v>444</v>
      </c>
      <c r="F289" s="214"/>
    </row>
    <row r="290" spans="1:6" ht="26.25" hidden="1" customHeight="1" x14ac:dyDescent="0.25">
      <c r="A290" s="201" ph="1">
        <v>13</v>
      </c>
      <c r="B290" s="198" t="s">
        <v>414</v>
      </c>
      <c r="C290" s="199" t="s">
        <v>378</v>
      </c>
      <c r="D290" s="199" t="s">
        <v>540</v>
      </c>
      <c r="E290" s="202" t="s">
        <v>474</v>
      </c>
      <c r="F290" s="214"/>
    </row>
    <row r="291" spans="1:6" ht="26.25" hidden="1" customHeight="1" x14ac:dyDescent="0.25">
      <c r="A291" s="201" ph="1">
        <v>14</v>
      </c>
      <c r="B291" s="198" t="s">
        <v>414</v>
      </c>
      <c r="C291" s="199" t="s">
        <v>378</v>
      </c>
      <c r="D291" s="199" t="s">
        <v>462</v>
      </c>
      <c r="E291" s="202" t="s">
        <v>437</v>
      </c>
      <c r="F291" s="214"/>
    </row>
    <row r="292" spans="1:6" ht="26.25" hidden="1" customHeight="1" x14ac:dyDescent="0.25">
      <c r="A292" s="201" ph="1">
        <v>15</v>
      </c>
      <c r="B292" s="198" t="s">
        <v>414</v>
      </c>
      <c r="C292" s="199" t="s">
        <v>378</v>
      </c>
      <c r="D292" s="199" t="s">
        <v>658</v>
      </c>
      <c r="E292" s="202" t="s">
        <v>444</v>
      </c>
      <c r="F292" s="214"/>
    </row>
    <row r="293" spans="1:6" ht="26.25" hidden="1" customHeight="1" x14ac:dyDescent="0.25">
      <c r="A293" s="201" ph="1">
        <v>16</v>
      </c>
      <c r="B293" s="198" t="s">
        <v>414</v>
      </c>
      <c r="C293" s="199" t="s">
        <v>378</v>
      </c>
      <c r="D293" s="199" t="s">
        <v>463</v>
      </c>
      <c r="E293" s="202" t="s">
        <v>438</v>
      </c>
      <c r="F293" s="214"/>
    </row>
    <row r="294" spans="1:6" ht="26.25" hidden="1" customHeight="1" x14ac:dyDescent="0.25">
      <c r="A294" s="202" ph="1">
        <v>17</v>
      </c>
      <c r="B294" s="198" t="s">
        <v>414</v>
      </c>
      <c r="C294" s="199" t="s">
        <v>378</v>
      </c>
      <c r="D294" s="199" t="s">
        <v>294</v>
      </c>
      <c r="E294" s="202" t="s">
        <v>474</v>
      </c>
      <c r="F294" s="214"/>
    </row>
    <row r="295" spans="1:6" ht="26.25" hidden="1" customHeight="1" x14ac:dyDescent="0.25">
      <c r="A295" s="201" ph="1">
        <v>18</v>
      </c>
      <c r="B295" s="198" t="s">
        <v>414</v>
      </c>
      <c r="C295" s="199" t="s">
        <v>378</v>
      </c>
      <c r="D295" s="199" t="s">
        <v>464</v>
      </c>
      <c r="E295" s="202" t="s">
        <v>444</v>
      </c>
      <c r="F295" s="214"/>
    </row>
    <row r="296" spans="1:6" ht="25.5" hidden="1" customHeight="1" x14ac:dyDescent="0.25">
      <c r="A296" s="201" ph="1">
        <v>19</v>
      </c>
      <c r="B296" s="198" t="s">
        <v>414</v>
      </c>
      <c r="C296" s="199" t="s">
        <v>378</v>
      </c>
      <c r="D296" s="199" t="s">
        <v>465</v>
      </c>
      <c r="E296" s="202" t="s">
        <v>832</v>
      </c>
      <c r="F296" s="214"/>
    </row>
    <row r="297" spans="1:6" ht="26.25" hidden="1" customHeight="1" x14ac:dyDescent="0.25">
      <c r="A297" s="201" ph="1">
        <v>20</v>
      </c>
      <c r="B297" s="198" t="s">
        <v>414</v>
      </c>
      <c r="C297" s="199" t="s">
        <v>378</v>
      </c>
      <c r="D297" s="199" t="s">
        <v>466</v>
      </c>
      <c r="E297" s="202" t="s">
        <v>474</v>
      </c>
      <c r="F297" s="214"/>
    </row>
    <row r="298" spans="1:6" ht="26.25" hidden="1" customHeight="1" x14ac:dyDescent="0.25">
      <c r="A298" s="201" ph="1">
        <v>21</v>
      </c>
      <c r="B298" s="198" t="s">
        <v>414</v>
      </c>
      <c r="C298" s="199" t="s">
        <v>378</v>
      </c>
      <c r="D298" s="199" t="s">
        <v>467</v>
      </c>
      <c r="E298" s="202" t="s">
        <v>832</v>
      </c>
      <c r="F298" s="214"/>
    </row>
    <row r="299" spans="1:6" ht="26.25" hidden="1" customHeight="1" x14ac:dyDescent="0.25">
      <c r="A299" s="201" ph="1">
        <v>22</v>
      </c>
      <c r="B299" s="198" t="s">
        <v>414</v>
      </c>
      <c r="C299" s="199" t="s">
        <v>378</v>
      </c>
      <c r="D299" s="199" t="s">
        <v>361</v>
      </c>
      <c r="E299" s="202" t="s">
        <v>832</v>
      </c>
      <c r="F299" s="214"/>
    </row>
    <row r="300" spans="1:6" ht="26.25" hidden="1" customHeight="1" x14ac:dyDescent="0.25">
      <c r="A300" s="201" ph="1">
        <v>23</v>
      </c>
      <c r="B300" s="198" t="s">
        <v>414</v>
      </c>
      <c r="C300" s="199" t="s">
        <v>378</v>
      </c>
      <c r="D300" s="199" t="s">
        <v>569</v>
      </c>
      <c r="E300" s="202" t="s">
        <v>832</v>
      </c>
      <c r="F300" s="214"/>
    </row>
    <row r="301" spans="1:6" ht="26.25" hidden="1" customHeight="1" x14ac:dyDescent="0.25">
      <c r="A301" s="201" ph="1">
        <v>24</v>
      </c>
      <c r="B301" s="198" t="s">
        <v>414</v>
      </c>
      <c r="C301" s="199" t="s">
        <v>378</v>
      </c>
      <c r="D301" s="199" t="s">
        <v>418</v>
      </c>
      <c r="E301" s="202" t="s">
        <v>444</v>
      </c>
      <c r="F301" s="214"/>
    </row>
    <row r="302" spans="1:6" ht="26.25" hidden="1" customHeight="1" x14ac:dyDescent="0.25">
      <c r="A302" s="201" ph="1">
        <v>25</v>
      </c>
      <c r="B302" s="198" t="s">
        <v>414</v>
      </c>
      <c r="C302" s="199" t="s">
        <v>378</v>
      </c>
      <c r="D302" s="199" t="s">
        <v>322</v>
      </c>
      <c r="E302" s="202" t="s">
        <v>832</v>
      </c>
      <c r="F302" s="214"/>
    </row>
    <row r="303" spans="1:6" ht="26.25" hidden="1" customHeight="1" x14ac:dyDescent="0.25">
      <c r="A303" s="201" ph="1">
        <v>26</v>
      </c>
      <c r="B303" s="198" t="s">
        <v>414</v>
      </c>
      <c r="C303" s="199" t="s">
        <v>378</v>
      </c>
      <c r="D303" s="199" t="s">
        <v>477</v>
      </c>
      <c r="E303" s="202" t="s">
        <v>832</v>
      </c>
      <c r="F303" s="214"/>
    </row>
    <row r="304" spans="1:6" ht="26.25" hidden="1" customHeight="1" x14ac:dyDescent="0.25">
      <c r="A304" s="201" ph="1">
        <v>27</v>
      </c>
      <c r="B304" s="198" t="s">
        <v>414</v>
      </c>
      <c r="C304" s="199" t="s">
        <v>378</v>
      </c>
      <c r="D304" s="199" t="s">
        <v>470</v>
      </c>
      <c r="E304" s="202" t="s">
        <v>444</v>
      </c>
      <c r="F304" s="214"/>
    </row>
    <row r="305" spans="1:6" ht="26.25" hidden="1" customHeight="1" x14ac:dyDescent="0.25">
      <c r="A305" s="201" ph="1">
        <v>28</v>
      </c>
      <c r="B305" s="198" t="s">
        <v>414</v>
      </c>
      <c r="C305" s="199" t="s">
        <v>378</v>
      </c>
      <c r="D305" s="199" t="s">
        <v>801</v>
      </c>
      <c r="E305" s="202" t="s">
        <v>474</v>
      </c>
      <c r="F305" s="214"/>
    </row>
    <row r="306" spans="1:6" ht="26.25" hidden="1" customHeight="1" x14ac:dyDescent="0.25">
      <c r="A306" s="201" ph="1">
        <v>29</v>
      </c>
      <c r="B306" s="198" t="s">
        <v>414</v>
      </c>
      <c r="C306" s="199" t="s">
        <v>378</v>
      </c>
      <c r="D306" s="199" t="s">
        <v>866</v>
      </c>
      <c r="E306" s="202" t="s">
        <v>444</v>
      </c>
      <c r="F306" s="214"/>
    </row>
    <row r="307" spans="1:6" ht="26.25" hidden="1" customHeight="1" x14ac:dyDescent="0.25">
      <c r="A307" s="201" ph="1">
        <v>30</v>
      </c>
      <c r="B307" s="198" t="s">
        <v>414</v>
      </c>
      <c r="C307" s="199" t="s">
        <v>378</v>
      </c>
      <c r="D307" s="199" t="s">
        <v>867</v>
      </c>
      <c r="E307" s="202" t="s">
        <v>473</v>
      </c>
      <c r="F307" s="214"/>
    </row>
    <row r="308" spans="1:6" ht="26.25" hidden="1" customHeight="1" x14ac:dyDescent="0.25">
      <c r="A308" s="201" ph="1">
        <v>1</v>
      </c>
      <c r="B308" s="198" t="s">
        <v>414</v>
      </c>
      <c r="C308" s="199" t="s">
        <v>379</v>
      </c>
      <c r="D308" s="199" t="s">
        <v>289</v>
      </c>
      <c r="E308" s="202" t="s">
        <v>832</v>
      </c>
      <c r="F308" s="214"/>
    </row>
    <row r="309" spans="1:6" ht="26.25" hidden="1" customHeight="1" x14ac:dyDescent="0.25">
      <c r="A309" s="201" ph="1">
        <v>2</v>
      </c>
      <c r="B309" s="198" t="s">
        <v>414</v>
      </c>
      <c r="C309" s="199" t="s">
        <v>379</v>
      </c>
      <c r="D309" s="199" t="s">
        <v>449</v>
      </c>
      <c r="E309" s="202" t="s">
        <v>438</v>
      </c>
      <c r="F309" s="214"/>
    </row>
    <row r="310" spans="1:6" ht="26.25" hidden="1" customHeight="1" x14ac:dyDescent="0.25">
      <c r="A310" s="201" ph="1">
        <v>3</v>
      </c>
      <c r="B310" s="198" t="s">
        <v>414</v>
      </c>
      <c r="C310" s="199" t="s">
        <v>379</v>
      </c>
      <c r="D310" s="199" t="s">
        <v>450</v>
      </c>
      <c r="E310" s="202" t="s">
        <v>832</v>
      </c>
      <c r="F310" s="214"/>
    </row>
    <row r="311" spans="1:6" ht="26.25" hidden="1" customHeight="1" x14ac:dyDescent="0.25">
      <c r="A311" s="201" ph="1">
        <v>4</v>
      </c>
      <c r="B311" s="198" t="s">
        <v>414</v>
      </c>
      <c r="C311" s="199" t="s">
        <v>379</v>
      </c>
      <c r="D311" s="199" t="s">
        <v>451</v>
      </c>
      <c r="E311" s="202" t="s">
        <v>473</v>
      </c>
      <c r="F311" s="214"/>
    </row>
    <row r="312" spans="1:6" ht="26.25" hidden="1" customHeight="1" x14ac:dyDescent="0.25">
      <c r="A312" s="201" ph="1">
        <v>5</v>
      </c>
      <c r="B312" s="198" t="s">
        <v>414</v>
      </c>
      <c r="C312" s="199" t="s">
        <v>379</v>
      </c>
      <c r="D312" s="199" t="s">
        <v>452</v>
      </c>
      <c r="E312" s="202" t="s">
        <v>832</v>
      </c>
      <c r="F312" s="214"/>
    </row>
    <row r="313" spans="1:6" ht="26.25" hidden="1" customHeight="1" x14ac:dyDescent="0.25">
      <c r="A313" s="201" ph="1">
        <v>6</v>
      </c>
      <c r="B313" s="198" t="s">
        <v>414</v>
      </c>
      <c r="C313" s="199" t="s">
        <v>379</v>
      </c>
      <c r="D313" s="199" t="s">
        <v>257</v>
      </c>
      <c r="E313" s="202" t="s">
        <v>832</v>
      </c>
      <c r="F313" s="214"/>
    </row>
    <row r="314" spans="1:6" ht="26.25" hidden="1" customHeight="1" x14ac:dyDescent="0.25">
      <c r="A314" s="201" ph="1">
        <v>7</v>
      </c>
      <c r="B314" s="198" t="s">
        <v>414</v>
      </c>
      <c r="C314" s="199" t="s">
        <v>379</v>
      </c>
      <c r="D314" s="199" t="s">
        <v>455</v>
      </c>
      <c r="E314" s="202" t="s">
        <v>832</v>
      </c>
      <c r="F314" s="214"/>
    </row>
    <row r="315" spans="1:6" ht="26.25" hidden="1" customHeight="1" x14ac:dyDescent="0.25">
      <c r="A315" s="201" ph="1">
        <v>8</v>
      </c>
      <c r="B315" s="198" t="s">
        <v>414</v>
      </c>
      <c r="C315" s="199" t="s">
        <v>379</v>
      </c>
      <c r="D315" s="199" t="s">
        <v>456</v>
      </c>
      <c r="E315" s="202" t="s">
        <v>438</v>
      </c>
      <c r="F315" s="214"/>
    </row>
    <row r="316" spans="1:6" ht="26.25" hidden="1" customHeight="1" x14ac:dyDescent="0.25">
      <c r="A316" s="201" ph="1">
        <v>9</v>
      </c>
      <c r="B316" s="198" t="s">
        <v>414</v>
      </c>
      <c r="C316" s="199" t="s">
        <v>379</v>
      </c>
      <c r="D316" s="199" t="s">
        <v>458</v>
      </c>
      <c r="E316" s="202" t="s">
        <v>832</v>
      </c>
      <c r="F316" s="214"/>
    </row>
    <row r="317" spans="1:6" ht="26.25" hidden="1" customHeight="1" x14ac:dyDescent="0.25">
      <c r="A317" s="201" ph="1">
        <v>10</v>
      </c>
      <c r="B317" s="198" t="s">
        <v>414</v>
      </c>
      <c r="C317" s="199" t="s">
        <v>379</v>
      </c>
      <c r="D317" s="199" t="s">
        <v>459</v>
      </c>
      <c r="E317" s="202" t="s">
        <v>474</v>
      </c>
      <c r="F317" s="214"/>
    </row>
    <row r="318" spans="1:6" ht="26.25" hidden="1" customHeight="1" x14ac:dyDescent="0.25">
      <c r="A318" s="201" ph="1">
        <v>11</v>
      </c>
      <c r="B318" s="198" t="s">
        <v>414</v>
      </c>
      <c r="C318" s="199" t="s">
        <v>379</v>
      </c>
      <c r="D318" s="199" t="s">
        <v>460</v>
      </c>
      <c r="E318" s="202" t="s">
        <v>832</v>
      </c>
      <c r="F318" s="214"/>
    </row>
    <row r="319" spans="1:6" ht="26.25" hidden="1" customHeight="1" x14ac:dyDescent="0.25">
      <c r="A319" s="201" ph="1">
        <v>12</v>
      </c>
      <c r="B319" s="198" t="s">
        <v>414</v>
      </c>
      <c r="C319" s="199" t="s">
        <v>379</v>
      </c>
      <c r="D319" s="199" t="s">
        <v>461</v>
      </c>
      <c r="E319" s="202" t="s">
        <v>444</v>
      </c>
      <c r="F319" s="214"/>
    </row>
    <row r="320" spans="1:6" ht="26.25" hidden="1" customHeight="1" x14ac:dyDescent="0.25">
      <c r="A320" s="201" ph="1">
        <v>13</v>
      </c>
      <c r="B320" s="198" t="s">
        <v>414</v>
      </c>
      <c r="C320" s="199" t="s">
        <v>379</v>
      </c>
      <c r="D320" s="199" t="s">
        <v>540</v>
      </c>
      <c r="E320" s="202" t="s">
        <v>438</v>
      </c>
      <c r="F320" s="214"/>
    </row>
    <row r="321" spans="1:6" ht="26.25" hidden="1" customHeight="1" x14ac:dyDescent="0.25">
      <c r="A321" s="201" ph="1">
        <v>14</v>
      </c>
      <c r="B321" s="198" t="s">
        <v>414</v>
      </c>
      <c r="C321" s="199" t="s">
        <v>379</v>
      </c>
      <c r="D321" s="199" t="s">
        <v>462</v>
      </c>
      <c r="E321" s="202" t="s">
        <v>473</v>
      </c>
      <c r="F321" s="214"/>
    </row>
    <row r="322" spans="1:6" ht="26.25" hidden="1" customHeight="1" x14ac:dyDescent="0.25">
      <c r="A322" s="201" ph="1">
        <v>15</v>
      </c>
      <c r="B322" s="198" t="s">
        <v>414</v>
      </c>
      <c r="C322" s="199" t="s">
        <v>379</v>
      </c>
      <c r="D322" s="199" t="s">
        <v>658</v>
      </c>
      <c r="E322" s="202" t="s">
        <v>473</v>
      </c>
      <c r="F322" s="214"/>
    </row>
    <row r="323" spans="1:6" ht="26.25" hidden="1" customHeight="1" x14ac:dyDescent="0.25">
      <c r="A323" s="201" ph="1">
        <v>16</v>
      </c>
      <c r="B323" s="198" t="s">
        <v>414</v>
      </c>
      <c r="C323" s="199" t="s">
        <v>379</v>
      </c>
      <c r="D323" s="199" t="s">
        <v>463</v>
      </c>
      <c r="E323" s="202" t="s">
        <v>474</v>
      </c>
      <c r="F323" s="214"/>
    </row>
    <row r="324" spans="1:6" ht="26.25" hidden="1" customHeight="1" x14ac:dyDescent="0.25">
      <c r="A324" s="202" ph="1">
        <v>17</v>
      </c>
      <c r="B324" s="198" t="s">
        <v>414</v>
      </c>
      <c r="C324" s="199" t="s">
        <v>379</v>
      </c>
      <c r="D324" s="199" t="s">
        <v>294</v>
      </c>
      <c r="E324" s="202" t="s">
        <v>474</v>
      </c>
      <c r="F324" s="214"/>
    </row>
    <row r="325" spans="1:6" ht="26.25" hidden="1" customHeight="1" x14ac:dyDescent="0.25">
      <c r="A325" s="201" ph="1">
        <v>18</v>
      </c>
      <c r="B325" s="198" t="s">
        <v>414</v>
      </c>
      <c r="C325" s="199" t="s">
        <v>379</v>
      </c>
      <c r="D325" s="199" t="s">
        <v>464</v>
      </c>
      <c r="E325" s="202" t="s">
        <v>444</v>
      </c>
      <c r="F325" s="214"/>
    </row>
    <row r="326" spans="1:6" ht="25.5" hidden="1" customHeight="1" x14ac:dyDescent="0.25">
      <c r="A326" s="201" ph="1">
        <v>19</v>
      </c>
      <c r="B326" s="198" t="s">
        <v>414</v>
      </c>
      <c r="C326" s="199" t="s">
        <v>379</v>
      </c>
      <c r="D326" s="199" t="s">
        <v>465</v>
      </c>
      <c r="E326" s="202" t="s">
        <v>832</v>
      </c>
      <c r="F326" s="214"/>
    </row>
    <row r="327" spans="1:6" ht="26.25" hidden="1" customHeight="1" x14ac:dyDescent="0.25">
      <c r="A327" s="201" ph="1">
        <v>20</v>
      </c>
      <c r="B327" s="198" t="s">
        <v>414</v>
      </c>
      <c r="C327" s="199" t="s">
        <v>379</v>
      </c>
      <c r="D327" s="199" t="s">
        <v>466</v>
      </c>
      <c r="E327" s="202" t="s">
        <v>438</v>
      </c>
      <c r="F327" s="214"/>
    </row>
    <row r="328" spans="1:6" ht="26.25" hidden="1" customHeight="1" x14ac:dyDescent="0.25">
      <c r="A328" s="201" ph="1">
        <v>21</v>
      </c>
      <c r="B328" s="198" t="s">
        <v>414</v>
      </c>
      <c r="C328" s="199" t="s">
        <v>379</v>
      </c>
      <c r="D328" s="199" t="s">
        <v>467</v>
      </c>
      <c r="E328" s="202" t="s">
        <v>832</v>
      </c>
      <c r="F328" s="214"/>
    </row>
    <row r="329" spans="1:6" ht="26.25" hidden="1" customHeight="1" x14ac:dyDescent="0.25">
      <c r="A329" s="201" ph="1">
        <v>22</v>
      </c>
      <c r="B329" s="198" t="s">
        <v>414</v>
      </c>
      <c r="C329" s="199" t="s">
        <v>379</v>
      </c>
      <c r="D329" s="199" t="s">
        <v>361</v>
      </c>
      <c r="E329" s="202" t="s">
        <v>832</v>
      </c>
      <c r="F329" s="214"/>
    </row>
    <row r="330" spans="1:6" ht="26.25" hidden="1" customHeight="1" x14ac:dyDescent="0.25">
      <c r="A330" s="201" ph="1">
        <v>23</v>
      </c>
      <c r="B330" s="198" t="s">
        <v>414</v>
      </c>
      <c r="C330" s="199" t="s">
        <v>379</v>
      </c>
      <c r="D330" s="199" t="s">
        <v>569</v>
      </c>
      <c r="E330" s="202" t="s">
        <v>832</v>
      </c>
      <c r="F330" s="214"/>
    </row>
    <row r="331" spans="1:6" ht="26.25" hidden="1" customHeight="1" x14ac:dyDescent="0.25">
      <c r="A331" s="201" ph="1">
        <v>24</v>
      </c>
      <c r="B331" s="198" t="s">
        <v>414</v>
      </c>
      <c r="C331" s="199" t="s">
        <v>379</v>
      </c>
      <c r="D331" s="199" t="s">
        <v>418</v>
      </c>
      <c r="E331" s="202" t="s">
        <v>474</v>
      </c>
      <c r="F331" s="214"/>
    </row>
    <row r="332" spans="1:6" ht="26.25" hidden="1" customHeight="1" x14ac:dyDescent="0.25">
      <c r="A332" s="201" ph="1">
        <v>25</v>
      </c>
      <c r="B332" s="198" t="s">
        <v>414</v>
      </c>
      <c r="C332" s="199" t="s">
        <v>379</v>
      </c>
      <c r="D332" s="199" t="s">
        <v>322</v>
      </c>
      <c r="E332" s="202" t="s">
        <v>832</v>
      </c>
      <c r="F332" s="214"/>
    </row>
    <row r="333" spans="1:6" ht="26.25" hidden="1" customHeight="1" x14ac:dyDescent="0.25">
      <c r="A333" s="201" ph="1">
        <v>26</v>
      </c>
      <c r="B333" s="198" t="s">
        <v>414</v>
      </c>
      <c r="C333" s="199" t="s">
        <v>379</v>
      </c>
      <c r="D333" s="199" t="s">
        <v>478</v>
      </c>
      <c r="E333" s="202" t="s">
        <v>832</v>
      </c>
      <c r="F333" s="214"/>
    </row>
    <row r="334" spans="1:6" ht="26.25" hidden="1" customHeight="1" x14ac:dyDescent="0.25">
      <c r="A334" s="201" ph="1">
        <v>27</v>
      </c>
      <c r="B334" s="198" t="s">
        <v>414</v>
      </c>
      <c r="C334" s="199" t="s">
        <v>379</v>
      </c>
      <c r="D334" s="199" t="s">
        <v>470</v>
      </c>
      <c r="E334" s="202" t="s">
        <v>438</v>
      </c>
      <c r="F334" s="214"/>
    </row>
    <row r="335" spans="1:6" ht="26.25" hidden="1" customHeight="1" x14ac:dyDescent="0.25">
      <c r="A335" s="201" ph="1">
        <v>28</v>
      </c>
      <c r="B335" s="198" t="s">
        <v>414</v>
      </c>
      <c r="C335" s="199" t="s">
        <v>379</v>
      </c>
      <c r="D335" s="199" t="s">
        <v>805</v>
      </c>
      <c r="E335" s="202" t="s">
        <v>479</v>
      </c>
      <c r="F335" s="214"/>
    </row>
    <row r="336" spans="1:6" ht="26.25" hidden="1" customHeight="1" x14ac:dyDescent="0.25">
      <c r="A336" s="201" ph="1">
        <v>29</v>
      </c>
      <c r="B336" s="198" t="s">
        <v>414</v>
      </c>
      <c r="C336" s="199" t="s">
        <v>379</v>
      </c>
      <c r="D336" s="199" t="s">
        <v>806</v>
      </c>
      <c r="E336" s="202" t="s">
        <v>438</v>
      </c>
      <c r="F336" s="214"/>
    </row>
    <row r="337" spans="1:6" ht="26.25" hidden="1" customHeight="1" x14ac:dyDescent="0.25">
      <c r="A337" s="201" ph="1">
        <v>30</v>
      </c>
      <c r="B337" s="198" t="s">
        <v>414</v>
      </c>
      <c r="C337" s="199" t="s">
        <v>379</v>
      </c>
      <c r="D337" s="199" t="s">
        <v>807</v>
      </c>
      <c r="E337" s="202" t="s">
        <v>444</v>
      </c>
      <c r="F337" s="214"/>
    </row>
    <row r="338" spans="1:6" ht="26.25" customHeight="1" x14ac:dyDescent="0.25">
      <c r="A338" s="202" ph="1">
        <v>1</v>
      </c>
      <c r="B338" s="198" t="s">
        <v>481</v>
      </c>
      <c r="C338" s="199" t="s">
        <v>482</v>
      </c>
      <c r="D338" s="199" t="s">
        <v>693</v>
      </c>
      <c r="E338" s="202"/>
      <c r="F338" s="214" t="s">
        <v>953</v>
      </c>
    </row>
    <row r="339" spans="1:6" ht="26.25" customHeight="1" x14ac:dyDescent="0.25">
      <c r="A339" s="202" ph="1">
        <v>2</v>
      </c>
      <c r="B339" s="198" t="s">
        <v>480</v>
      </c>
      <c r="C339" s="199" t="s">
        <v>482</v>
      </c>
      <c r="D339" s="199" t="s">
        <v>483</v>
      </c>
      <c r="E339" s="202"/>
      <c r="F339" s="214" t="s">
        <v>953</v>
      </c>
    </row>
    <row r="340" spans="1:6" x14ac:dyDescent="0.25">
      <c r="A340" s="202" ph="1">
        <v>3</v>
      </c>
      <c r="B340" s="198" t="s">
        <v>480</v>
      </c>
      <c r="C340" s="199" t="s">
        <v>482</v>
      </c>
      <c r="D340" s="199" t="s">
        <v>569</v>
      </c>
      <c r="E340" s="202"/>
      <c r="F340" s="214" t="s">
        <v>953</v>
      </c>
    </row>
    <row r="341" spans="1:6" x14ac:dyDescent="0.25">
      <c r="A341" s="202" ph="1">
        <v>4</v>
      </c>
      <c r="B341" s="198" t="s">
        <v>480</v>
      </c>
      <c r="C341" s="199" t="s">
        <v>484</v>
      </c>
      <c r="D341" s="199" t="s">
        <v>485</v>
      </c>
      <c r="E341" s="202"/>
      <c r="F341" s="214" t="s">
        <v>953</v>
      </c>
    </row>
    <row r="342" spans="1:6" x14ac:dyDescent="0.25">
      <c r="A342" s="202" ph="1">
        <v>5</v>
      </c>
      <c r="B342" s="198" t="s">
        <v>480</v>
      </c>
      <c r="C342" s="199" t="s">
        <v>482</v>
      </c>
      <c r="D342" s="199" t="s">
        <v>486</v>
      </c>
      <c r="E342" s="202"/>
      <c r="F342" s="214" t="s">
        <v>953</v>
      </c>
    </row>
    <row r="343" spans="1:6" x14ac:dyDescent="0.25">
      <c r="A343" s="202" ph="1">
        <v>6</v>
      </c>
      <c r="B343" s="198" t="s">
        <v>480</v>
      </c>
      <c r="C343" s="199" t="s">
        <v>482</v>
      </c>
      <c r="D343" s="199" t="s">
        <v>487</v>
      </c>
      <c r="E343" s="202"/>
      <c r="F343" s="214" t="s">
        <v>953</v>
      </c>
    </row>
    <row r="344" spans="1:6" x14ac:dyDescent="0.25">
      <c r="A344" s="202" ph="1">
        <v>7</v>
      </c>
      <c r="B344" s="198" t="s">
        <v>480</v>
      </c>
      <c r="C344" s="199" t="s">
        <v>484</v>
      </c>
      <c r="D344" s="199" t="s">
        <v>219</v>
      </c>
      <c r="E344" s="202"/>
      <c r="F344" s="214" t="s">
        <v>953</v>
      </c>
    </row>
    <row r="345" spans="1:6" x14ac:dyDescent="0.25">
      <c r="A345" s="202" ph="1">
        <v>8</v>
      </c>
      <c r="B345" s="198" t="s">
        <v>480</v>
      </c>
      <c r="C345" s="199" t="s">
        <v>484</v>
      </c>
      <c r="D345" s="199" t="s">
        <v>462</v>
      </c>
      <c r="E345" s="202"/>
      <c r="F345" s="214" t="s">
        <v>953</v>
      </c>
    </row>
    <row r="346" spans="1:6" x14ac:dyDescent="0.25">
      <c r="A346" s="202" ph="1">
        <v>9</v>
      </c>
      <c r="B346" s="198" t="s">
        <v>480</v>
      </c>
      <c r="C346" s="199" t="s">
        <v>488</v>
      </c>
      <c r="D346" s="199" t="s">
        <v>304</v>
      </c>
      <c r="E346" s="202"/>
      <c r="F346" s="214" t="s">
        <v>953</v>
      </c>
    </row>
    <row r="347" spans="1:6" x14ac:dyDescent="0.25">
      <c r="A347" s="202" ph="1">
        <v>10</v>
      </c>
      <c r="B347" s="198" t="s">
        <v>480</v>
      </c>
      <c r="C347" s="199" t="s">
        <v>484</v>
      </c>
      <c r="D347" s="199" t="s">
        <v>489</v>
      </c>
      <c r="E347" s="202"/>
      <c r="F347" s="214" t="s">
        <v>953</v>
      </c>
    </row>
    <row r="348" spans="1:6" x14ac:dyDescent="0.25">
      <c r="A348" s="202" ph="1">
        <v>11</v>
      </c>
      <c r="B348" s="198" t="s">
        <v>480</v>
      </c>
      <c r="C348" s="199" t="s">
        <v>484</v>
      </c>
      <c r="D348" s="199" t="s">
        <v>223</v>
      </c>
      <c r="E348" s="202"/>
      <c r="F348" s="214" t="s">
        <v>953</v>
      </c>
    </row>
    <row r="349" spans="1:6" x14ac:dyDescent="0.25">
      <c r="A349" s="202" ph="1">
        <v>12</v>
      </c>
      <c r="B349" s="198" t="s">
        <v>480</v>
      </c>
      <c r="C349" s="199" t="s">
        <v>484</v>
      </c>
      <c r="D349" s="199" t="s">
        <v>490</v>
      </c>
      <c r="E349" s="202"/>
      <c r="F349" s="214" t="s">
        <v>953</v>
      </c>
    </row>
    <row r="350" spans="1:6" x14ac:dyDescent="0.25">
      <c r="A350" s="202" ph="1">
        <v>13</v>
      </c>
      <c r="B350" s="198" t="s">
        <v>480</v>
      </c>
      <c r="C350" s="199" t="s">
        <v>484</v>
      </c>
      <c r="D350" s="199" t="s">
        <v>491</v>
      </c>
      <c r="E350" s="202"/>
      <c r="F350" s="214" t="s">
        <v>953</v>
      </c>
    </row>
    <row r="351" spans="1:6" x14ac:dyDescent="0.25">
      <c r="A351" s="202" ph="1">
        <v>14</v>
      </c>
      <c r="B351" s="198" t="s">
        <v>480</v>
      </c>
      <c r="C351" s="199" t="s">
        <v>484</v>
      </c>
      <c r="D351" s="199" t="s">
        <v>248</v>
      </c>
      <c r="E351" s="202"/>
      <c r="F351" s="214" t="s">
        <v>953</v>
      </c>
    </row>
    <row r="352" spans="1:6" x14ac:dyDescent="0.25">
      <c r="A352" s="202" ph="1">
        <v>15</v>
      </c>
      <c r="B352" s="198" t="s">
        <v>480</v>
      </c>
      <c r="C352" s="199" t="s">
        <v>482</v>
      </c>
      <c r="D352" s="199" t="s">
        <v>227</v>
      </c>
      <c r="E352" s="202"/>
      <c r="F352" s="214" t="s">
        <v>953</v>
      </c>
    </row>
    <row r="353" spans="1:6" x14ac:dyDescent="0.25">
      <c r="A353" s="202" ph="1">
        <v>16</v>
      </c>
      <c r="B353" s="198" t="s">
        <v>480</v>
      </c>
      <c r="C353" s="199" t="s">
        <v>484</v>
      </c>
      <c r="D353" s="199" t="s">
        <v>492</v>
      </c>
      <c r="E353" s="202"/>
      <c r="F353" s="214" t="s">
        <v>953</v>
      </c>
    </row>
    <row r="354" spans="1:6" x14ac:dyDescent="0.25">
      <c r="A354" s="202" ph="1">
        <v>17</v>
      </c>
      <c r="B354" s="198" t="s">
        <v>480</v>
      </c>
      <c r="C354" s="199" t="s">
        <v>484</v>
      </c>
      <c r="D354" s="199" t="s">
        <v>418</v>
      </c>
      <c r="E354" s="202"/>
      <c r="F354" s="214" t="s">
        <v>953</v>
      </c>
    </row>
    <row r="355" spans="1:6" x14ac:dyDescent="0.25">
      <c r="A355" s="202" ph="1">
        <v>18</v>
      </c>
      <c r="B355" s="198" t="s">
        <v>480</v>
      </c>
      <c r="C355" s="199" t="s">
        <v>482</v>
      </c>
      <c r="D355" s="199" t="s">
        <v>363</v>
      </c>
      <c r="E355" s="202"/>
      <c r="F355" s="214" t="s">
        <v>953</v>
      </c>
    </row>
    <row r="356" spans="1:6" x14ac:dyDescent="0.25">
      <c r="A356" s="202" ph="1">
        <v>19</v>
      </c>
      <c r="B356" s="198" t="s">
        <v>480</v>
      </c>
      <c r="C356" s="199" t="s">
        <v>484</v>
      </c>
      <c r="D356" s="199" t="s">
        <v>231</v>
      </c>
      <c r="E356" s="202"/>
      <c r="F356" s="214" t="s">
        <v>953</v>
      </c>
    </row>
    <row r="357" spans="1:6" x14ac:dyDescent="0.25">
      <c r="A357" s="202" ph="1">
        <v>20</v>
      </c>
      <c r="B357" s="198" t="s">
        <v>480</v>
      </c>
      <c r="C357" s="199" t="s">
        <v>484</v>
      </c>
      <c r="D357" s="199" t="s">
        <v>232</v>
      </c>
      <c r="E357" s="202"/>
      <c r="F357" s="214" t="s">
        <v>953</v>
      </c>
    </row>
    <row r="358" spans="1:6" x14ac:dyDescent="0.25">
      <c r="A358" s="202" ph="1">
        <v>21</v>
      </c>
      <c r="B358" s="198" t="s">
        <v>480</v>
      </c>
      <c r="C358" s="199" t="s">
        <v>482</v>
      </c>
      <c r="D358" s="199" t="s">
        <v>233</v>
      </c>
      <c r="E358" s="202"/>
      <c r="F358" s="214" t="s">
        <v>953</v>
      </c>
    </row>
    <row r="359" spans="1:6" x14ac:dyDescent="0.25">
      <c r="A359" s="202" ph="1">
        <v>22</v>
      </c>
      <c r="B359" s="198" t="s">
        <v>480</v>
      </c>
      <c r="C359" s="199" t="s">
        <v>484</v>
      </c>
      <c r="D359" s="199" t="s">
        <v>280</v>
      </c>
      <c r="E359" s="202"/>
      <c r="F359" s="214" t="s">
        <v>953</v>
      </c>
    </row>
    <row r="360" spans="1:6" hidden="1" x14ac:dyDescent="0.25">
      <c r="A360" s="202" ph="1">
        <v>1</v>
      </c>
      <c r="B360" s="198" t="s">
        <v>480</v>
      </c>
      <c r="C360" s="199" t="s">
        <v>381</v>
      </c>
      <c r="D360" s="199" t="s">
        <v>289</v>
      </c>
      <c r="E360" s="202" t="s">
        <v>832</v>
      </c>
      <c r="F360" s="214"/>
    </row>
    <row r="361" spans="1:6" hidden="1" x14ac:dyDescent="0.25">
      <c r="A361" s="202" ph="1">
        <v>2</v>
      </c>
      <c r="B361" s="198" t="s">
        <v>480</v>
      </c>
      <c r="C361" s="199" t="s">
        <v>381</v>
      </c>
      <c r="D361" s="199" t="s">
        <v>682</v>
      </c>
      <c r="E361" s="202" t="s">
        <v>832</v>
      </c>
      <c r="F361" s="214"/>
    </row>
    <row r="362" spans="1:6" hidden="1" x14ac:dyDescent="0.25">
      <c r="A362" s="202" ph="1">
        <v>3</v>
      </c>
      <c r="B362" s="198" t="s">
        <v>480</v>
      </c>
      <c r="C362" s="199" t="s">
        <v>381</v>
      </c>
      <c r="D362" s="199" t="s">
        <v>223</v>
      </c>
      <c r="E362" s="202" t="s">
        <v>437</v>
      </c>
      <c r="F362" s="214"/>
    </row>
    <row r="363" spans="1:6" hidden="1" x14ac:dyDescent="0.25">
      <c r="A363" s="202" ph="1">
        <v>4</v>
      </c>
      <c r="B363" s="198" t="s">
        <v>480</v>
      </c>
      <c r="C363" s="199" t="s">
        <v>381</v>
      </c>
      <c r="D363" s="199" t="s">
        <v>854</v>
      </c>
      <c r="E363" s="202" t="s">
        <v>832</v>
      </c>
      <c r="F363" s="214"/>
    </row>
    <row r="364" spans="1:6" hidden="1" x14ac:dyDescent="0.25">
      <c r="A364" s="202" ph="1">
        <v>5</v>
      </c>
      <c r="B364" s="198" t="s">
        <v>480</v>
      </c>
      <c r="C364" s="199" t="s">
        <v>381</v>
      </c>
      <c r="D364" s="199" t="s">
        <v>493</v>
      </c>
      <c r="E364" s="202" t="s">
        <v>832</v>
      </c>
      <c r="F364" s="214"/>
    </row>
    <row r="365" spans="1:6" hidden="1" x14ac:dyDescent="0.25">
      <c r="A365" s="202" ph="1">
        <v>6</v>
      </c>
      <c r="B365" s="198" t="s">
        <v>480</v>
      </c>
      <c r="C365" s="199" t="s">
        <v>381</v>
      </c>
      <c r="D365" s="199" t="s">
        <v>494</v>
      </c>
      <c r="E365" s="202" t="s">
        <v>832</v>
      </c>
      <c r="F365" s="214"/>
    </row>
    <row r="366" spans="1:6" hidden="1" x14ac:dyDescent="0.25">
      <c r="A366" s="202" ph="1">
        <v>7</v>
      </c>
      <c r="B366" s="198" t="s">
        <v>480</v>
      </c>
      <c r="C366" s="199" t="s">
        <v>381</v>
      </c>
      <c r="D366" s="199" t="s">
        <v>860</v>
      </c>
      <c r="E366" s="202" t="s">
        <v>832</v>
      </c>
      <c r="F366" s="214"/>
    </row>
    <row r="367" spans="1:6" hidden="1" x14ac:dyDescent="0.25">
      <c r="A367" s="202" ph="1">
        <v>8</v>
      </c>
      <c r="B367" s="198" t="s">
        <v>480</v>
      </c>
      <c r="C367" s="199" t="s">
        <v>381</v>
      </c>
      <c r="D367" s="199" t="s">
        <v>304</v>
      </c>
      <c r="E367" s="202" t="s">
        <v>437</v>
      </c>
      <c r="F367" s="214"/>
    </row>
    <row r="368" spans="1:6" hidden="1" x14ac:dyDescent="0.25">
      <c r="A368" s="202" ph="1">
        <v>9</v>
      </c>
      <c r="B368" s="198" t="s">
        <v>480</v>
      </c>
      <c r="C368" s="199" t="s">
        <v>381</v>
      </c>
      <c r="D368" s="199" t="s">
        <v>495</v>
      </c>
      <c r="E368" s="202" t="s">
        <v>437</v>
      </c>
      <c r="F368" s="214"/>
    </row>
    <row r="369" spans="1:6" hidden="1" x14ac:dyDescent="0.25">
      <c r="A369" s="202" ph="1">
        <v>10</v>
      </c>
      <c r="B369" s="198" t="s">
        <v>480</v>
      </c>
      <c r="C369" s="199" t="s">
        <v>381</v>
      </c>
      <c r="D369" s="199" t="s">
        <v>496</v>
      </c>
      <c r="E369" s="202" t="s">
        <v>437</v>
      </c>
      <c r="F369" s="214"/>
    </row>
    <row r="370" spans="1:6" hidden="1" x14ac:dyDescent="0.25">
      <c r="A370" s="202" ph="1">
        <v>1</v>
      </c>
      <c r="B370" s="198" t="s">
        <v>480</v>
      </c>
      <c r="C370" s="199" t="s">
        <v>382</v>
      </c>
      <c r="D370" s="199" t="s">
        <v>855</v>
      </c>
      <c r="E370" s="202" t="s">
        <v>832</v>
      </c>
      <c r="F370" s="214"/>
    </row>
    <row r="371" spans="1:6" hidden="1" x14ac:dyDescent="0.25">
      <c r="A371" s="202" ph="1">
        <v>2</v>
      </c>
      <c r="B371" s="198" t="s">
        <v>480</v>
      </c>
      <c r="C371" s="199" t="s">
        <v>382</v>
      </c>
      <c r="D371" s="199" t="s">
        <v>497</v>
      </c>
      <c r="E371" s="202" t="s">
        <v>832</v>
      </c>
      <c r="F371" s="214"/>
    </row>
    <row r="372" spans="1:6" hidden="1" x14ac:dyDescent="0.25">
      <c r="A372" s="202" ph="1">
        <v>3</v>
      </c>
      <c r="B372" s="198" t="s">
        <v>480</v>
      </c>
      <c r="C372" s="199" t="s">
        <v>382</v>
      </c>
      <c r="D372" s="199" t="s">
        <v>418</v>
      </c>
      <c r="E372" s="202" t="s">
        <v>832</v>
      </c>
      <c r="F372" s="214"/>
    </row>
    <row r="373" spans="1:6" hidden="1" x14ac:dyDescent="0.25">
      <c r="A373" s="202" ph="1">
        <v>4</v>
      </c>
      <c r="B373" s="198" t="s">
        <v>480</v>
      </c>
      <c r="C373" s="199" t="s">
        <v>382</v>
      </c>
      <c r="D373" s="199" t="s">
        <v>445</v>
      </c>
      <c r="E373" s="202" t="s">
        <v>437</v>
      </c>
      <c r="F373" s="214"/>
    </row>
    <row r="374" spans="1:6" hidden="1" x14ac:dyDescent="0.25">
      <c r="A374" s="202" ph="1">
        <v>1</v>
      </c>
      <c r="B374" s="198" t="s">
        <v>480</v>
      </c>
      <c r="C374" s="199" t="s">
        <v>383</v>
      </c>
      <c r="D374" s="199" t="s">
        <v>426</v>
      </c>
      <c r="E374" s="202" t="s">
        <v>832</v>
      </c>
      <c r="F374" s="214"/>
    </row>
    <row r="375" spans="1:6" hidden="1" x14ac:dyDescent="0.25">
      <c r="A375" s="202" ph="1">
        <v>2</v>
      </c>
      <c r="B375" s="198" t="s">
        <v>480</v>
      </c>
      <c r="C375" s="199" t="s">
        <v>383</v>
      </c>
      <c r="D375" s="199" t="s">
        <v>846</v>
      </c>
      <c r="E375" s="202" t="s">
        <v>832</v>
      </c>
      <c r="F375" s="214"/>
    </row>
    <row r="376" spans="1:6" hidden="1" x14ac:dyDescent="0.25">
      <c r="A376" s="202" ph="1">
        <v>3</v>
      </c>
      <c r="B376" s="198" t="s">
        <v>480</v>
      </c>
      <c r="C376" s="199" t="s">
        <v>383</v>
      </c>
      <c r="D376" s="199" t="s">
        <v>498</v>
      </c>
      <c r="E376" s="202" t="s">
        <v>832</v>
      </c>
      <c r="F376" s="214"/>
    </row>
    <row r="377" spans="1:6" hidden="1" x14ac:dyDescent="0.25">
      <c r="A377" s="202" ph="1">
        <v>4</v>
      </c>
      <c r="B377" s="198" t="s">
        <v>480</v>
      </c>
      <c r="C377" s="199" t="s">
        <v>383</v>
      </c>
      <c r="D377" s="199" t="s">
        <v>248</v>
      </c>
      <c r="E377" s="202" t="s">
        <v>832</v>
      </c>
      <c r="F377" s="214"/>
    </row>
    <row r="378" spans="1:6" hidden="1" x14ac:dyDescent="0.25">
      <c r="A378" s="202" ph="1">
        <v>5</v>
      </c>
      <c r="B378" s="198" t="s">
        <v>480</v>
      </c>
      <c r="C378" s="199" t="s">
        <v>383</v>
      </c>
      <c r="D378" s="199" t="s">
        <v>418</v>
      </c>
      <c r="E378" s="202" t="s">
        <v>832</v>
      </c>
      <c r="F378" s="214"/>
    </row>
    <row r="379" spans="1:6" hidden="1" x14ac:dyDescent="0.25">
      <c r="A379" s="202" ph="1">
        <v>6</v>
      </c>
      <c r="B379" s="198" t="s">
        <v>480</v>
      </c>
      <c r="C379" s="199" t="s">
        <v>383</v>
      </c>
      <c r="D379" s="199" t="s">
        <v>304</v>
      </c>
      <c r="E379" s="202" t="s">
        <v>437</v>
      </c>
      <c r="F379" s="214"/>
    </row>
    <row r="380" spans="1:6" hidden="1" x14ac:dyDescent="0.25">
      <c r="A380" s="202" ph="1">
        <v>7</v>
      </c>
      <c r="B380" s="198" t="s">
        <v>480</v>
      </c>
      <c r="C380" s="199" t="s">
        <v>383</v>
      </c>
      <c r="D380" s="199" t="s">
        <v>333</v>
      </c>
      <c r="E380" s="202" t="s">
        <v>437</v>
      </c>
      <c r="F380" s="214"/>
    </row>
    <row r="381" spans="1:6" hidden="1" x14ac:dyDescent="0.25">
      <c r="A381" s="202" ph="1">
        <v>8</v>
      </c>
      <c r="B381" s="198" t="s">
        <v>480</v>
      </c>
      <c r="C381" s="199" t="s">
        <v>383</v>
      </c>
      <c r="D381" s="199" t="s">
        <v>445</v>
      </c>
      <c r="E381" s="202" t="s">
        <v>437</v>
      </c>
      <c r="F381" s="214"/>
    </row>
    <row r="382" spans="1:6" hidden="1" x14ac:dyDescent="0.25">
      <c r="A382" s="202" ph="1">
        <v>1</v>
      </c>
      <c r="B382" s="198" t="s">
        <v>480</v>
      </c>
      <c r="C382" s="199" t="s">
        <v>499</v>
      </c>
      <c r="D382" s="199" t="s">
        <v>693</v>
      </c>
      <c r="E382" s="202" t="s">
        <v>832</v>
      </c>
      <c r="F382" s="214"/>
    </row>
    <row r="383" spans="1:6" hidden="1" x14ac:dyDescent="0.25">
      <c r="A383" s="202" ph="1">
        <v>2</v>
      </c>
      <c r="B383" s="198" t="s">
        <v>480</v>
      </c>
      <c r="C383" s="199" t="s">
        <v>384</v>
      </c>
      <c r="D383" s="199" t="s">
        <v>569</v>
      </c>
      <c r="E383" s="202" t="s">
        <v>832</v>
      </c>
      <c r="F383" s="214"/>
    </row>
    <row r="384" spans="1:6" hidden="1" x14ac:dyDescent="0.25">
      <c r="A384" s="202" ph="1">
        <v>3</v>
      </c>
      <c r="B384" s="198" t="s">
        <v>480</v>
      </c>
      <c r="C384" s="199" t="s">
        <v>384</v>
      </c>
      <c r="D384" s="199" t="s">
        <v>418</v>
      </c>
      <c r="E384" s="202" t="s">
        <v>437</v>
      </c>
      <c r="F384" s="214"/>
    </row>
    <row r="385" spans="1:6" hidden="1" x14ac:dyDescent="0.25">
      <c r="A385" s="202" ph="1">
        <v>4</v>
      </c>
      <c r="B385" s="198" t="s">
        <v>480</v>
      </c>
      <c r="C385" s="199" t="s">
        <v>384</v>
      </c>
      <c r="D385" s="199" t="s">
        <v>248</v>
      </c>
      <c r="E385" s="202" t="s">
        <v>832</v>
      </c>
      <c r="F385" s="214"/>
    </row>
    <row r="386" spans="1:6" hidden="1" x14ac:dyDescent="0.25">
      <c r="A386" s="202" ph="1">
        <v>5</v>
      </c>
      <c r="B386" s="198" t="s">
        <v>480</v>
      </c>
      <c r="C386" s="199" t="s">
        <v>500</v>
      </c>
      <c r="D386" s="199" t="s">
        <v>501</v>
      </c>
      <c r="E386" s="202" t="s">
        <v>437</v>
      </c>
      <c r="F386" s="214"/>
    </row>
    <row r="387" spans="1:6" hidden="1" x14ac:dyDescent="0.25">
      <c r="A387" s="202" ph="1">
        <v>1</v>
      </c>
      <c r="B387" s="198" t="s">
        <v>480</v>
      </c>
      <c r="C387" s="199" t="s">
        <v>502</v>
      </c>
      <c r="D387" s="199" t="s">
        <v>693</v>
      </c>
      <c r="E387" s="202" t="s">
        <v>832</v>
      </c>
      <c r="F387" s="214"/>
    </row>
    <row r="388" spans="1:6" hidden="1" x14ac:dyDescent="0.25">
      <c r="A388" s="202" ph="1">
        <v>2</v>
      </c>
      <c r="B388" s="198" t="s">
        <v>480</v>
      </c>
      <c r="C388" s="199" t="s">
        <v>502</v>
      </c>
      <c r="D388" s="199" t="s">
        <v>503</v>
      </c>
      <c r="E388" s="202" t="s">
        <v>832</v>
      </c>
      <c r="F388" s="214"/>
    </row>
    <row r="389" spans="1:6" hidden="1" x14ac:dyDescent="0.25">
      <c r="A389" s="202" ph="1">
        <v>3</v>
      </c>
      <c r="B389" s="198" t="s">
        <v>480</v>
      </c>
      <c r="C389" s="199" t="s">
        <v>504</v>
      </c>
      <c r="D389" s="199" t="s">
        <v>569</v>
      </c>
      <c r="E389" s="202" t="s">
        <v>832</v>
      </c>
      <c r="F389" s="214"/>
    </row>
    <row r="390" spans="1:6" hidden="1" x14ac:dyDescent="0.25">
      <c r="A390" s="202" ph="1">
        <v>4</v>
      </c>
      <c r="B390" s="198" t="s">
        <v>480</v>
      </c>
      <c r="C390" s="199" t="s">
        <v>504</v>
      </c>
      <c r="D390" s="199" t="s">
        <v>505</v>
      </c>
      <c r="E390" s="202" t="s">
        <v>832</v>
      </c>
      <c r="F390" s="214"/>
    </row>
    <row r="391" spans="1:6" hidden="1" x14ac:dyDescent="0.25">
      <c r="A391" s="202" ph="1">
        <v>5</v>
      </c>
      <c r="B391" s="198" t="s">
        <v>480</v>
      </c>
      <c r="C391" s="199" t="s">
        <v>504</v>
      </c>
      <c r="D391" s="199" t="s">
        <v>506</v>
      </c>
      <c r="E391" s="202" t="s">
        <v>832</v>
      </c>
      <c r="F391" s="214"/>
    </row>
    <row r="392" spans="1:6" hidden="1" x14ac:dyDescent="0.25">
      <c r="A392" s="202" ph="1">
        <v>6</v>
      </c>
      <c r="B392" s="198" t="s">
        <v>480</v>
      </c>
      <c r="C392" s="199" t="s">
        <v>504</v>
      </c>
      <c r="D392" s="199" t="s">
        <v>507</v>
      </c>
      <c r="E392" s="202" t="s">
        <v>832</v>
      </c>
      <c r="F392" s="214"/>
    </row>
    <row r="393" spans="1:6" hidden="1" x14ac:dyDescent="0.25">
      <c r="A393" s="202" ph="1">
        <v>7</v>
      </c>
      <c r="B393" s="198" t="s">
        <v>480</v>
      </c>
      <c r="C393" s="199" t="s">
        <v>502</v>
      </c>
      <c r="D393" s="199" t="s">
        <v>508</v>
      </c>
      <c r="E393" s="202" t="s">
        <v>832</v>
      </c>
      <c r="F393" s="214"/>
    </row>
    <row r="394" spans="1:6" hidden="1" x14ac:dyDescent="0.25">
      <c r="A394" s="202" ph="1">
        <v>8</v>
      </c>
      <c r="B394" s="198" t="s">
        <v>480</v>
      </c>
      <c r="C394" s="199" t="s">
        <v>504</v>
      </c>
      <c r="D394" s="199" t="s">
        <v>509</v>
      </c>
      <c r="E394" s="202" t="s">
        <v>832</v>
      </c>
      <c r="F394" s="214"/>
    </row>
    <row r="395" spans="1:6" hidden="1" x14ac:dyDescent="0.25">
      <c r="A395" s="202" ph="1">
        <v>9</v>
      </c>
      <c r="B395" s="198" t="s">
        <v>480</v>
      </c>
      <c r="C395" s="199" t="s">
        <v>502</v>
      </c>
      <c r="D395" s="199" t="s">
        <v>510</v>
      </c>
      <c r="E395" s="202" t="s">
        <v>832</v>
      </c>
      <c r="F395" s="214"/>
    </row>
    <row r="396" spans="1:6" hidden="1" x14ac:dyDescent="0.25">
      <c r="A396" s="202" ph="1">
        <v>10</v>
      </c>
      <c r="B396" s="198" t="s">
        <v>480</v>
      </c>
      <c r="C396" s="199" t="s">
        <v>504</v>
      </c>
      <c r="D396" s="199" t="s">
        <v>511</v>
      </c>
      <c r="E396" s="202" t="s">
        <v>437</v>
      </c>
      <c r="F396" s="214"/>
    </row>
    <row r="397" spans="1:6" hidden="1" x14ac:dyDescent="0.25">
      <c r="A397" s="202" ph="1">
        <v>11</v>
      </c>
      <c r="B397" s="198" t="s">
        <v>480</v>
      </c>
      <c r="C397" s="199" t="s">
        <v>504</v>
      </c>
      <c r="D397" s="199" t="s">
        <v>544</v>
      </c>
      <c r="E397" s="202" t="s">
        <v>832</v>
      </c>
      <c r="F397" s="214"/>
    </row>
    <row r="398" spans="1:6" hidden="1" x14ac:dyDescent="0.25">
      <c r="A398" s="202" ph="1">
        <v>12</v>
      </c>
      <c r="B398" s="198" t="s">
        <v>480</v>
      </c>
      <c r="C398" s="199" t="s">
        <v>504</v>
      </c>
      <c r="D398" s="199" t="s">
        <v>512</v>
      </c>
      <c r="E398" s="202" t="s">
        <v>832</v>
      </c>
      <c r="F398" s="214"/>
    </row>
    <row r="399" spans="1:6" hidden="1" x14ac:dyDescent="0.25">
      <c r="A399" s="202" ph="1">
        <v>13</v>
      </c>
      <c r="B399" s="198" t="s">
        <v>480</v>
      </c>
      <c r="C399" s="199" t="s">
        <v>504</v>
      </c>
      <c r="D399" s="199" t="s">
        <v>248</v>
      </c>
      <c r="E399" s="202" t="s">
        <v>832</v>
      </c>
      <c r="F399" s="214"/>
    </row>
    <row r="400" spans="1:6" hidden="1" x14ac:dyDescent="0.25">
      <c r="A400" s="202" ph="1">
        <v>14</v>
      </c>
      <c r="B400" s="198" t="s">
        <v>480</v>
      </c>
      <c r="C400" s="199" t="s">
        <v>504</v>
      </c>
      <c r="D400" s="199" t="s">
        <v>513</v>
      </c>
      <c r="E400" s="202" t="s">
        <v>832</v>
      </c>
      <c r="F400" s="214"/>
    </row>
    <row r="401" spans="1:6" hidden="1" x14ac:dyDescent="0.25">
      <c r="A401" s="202" ph="1">
        <v>15</v>
      </c>
      <c r="B401" s="198" t="s">
        <v>480</v>
      </c>
      <c r="C401" s="199" t="s">
        <v>504</v>
      </c>
      <c r="D401" s="199" t="s">
        <v>514</v>
      </c>
      <c r="E401" s="202" t="s">
        <v>437</v>
      </c>
      <c r="F401" s="214"/>
    </row>
    <row r="402" spans="1:6" hidden="1" x14ac:dyDescent="0.25">
      <c r="A402" s="202" ph="1">
        <v>16</v>
      </c>
      <c r="B402" s="198" t="s">
        <v>480</v>
      </c>
      <c r="C402" s="199" t="s">
        <v>504</v>
      </c>
      <c r="D402" s="199" t="s">
        <v>515</v>
      </c>
      <c r="E402" s="202" t="s">
        <v>437</v>
      </c>
      <c r="F402" s="214"/>
    </row>
    <row r="403" spans="1:6" hidden="1" x14ac:dyDescent="0.25">
      <c r="A403" s="202" ph="1">
        <v>17</v>
      </c>
      <c r="B403" s="198" t="s">
        <v>480</v>
      </c>
      <c r="C403" s="199" t="s">
        <v>504</v>
      </c>
      <c r="D403" s="199" t="s">
        <v>445</v>
      </c>
      <c r="E403" s="202" t="s">
        <v>437</v>
      </c>
      <c r="F403" s="214"/>
    </row>
    <row r="404" spans="1:6" hidden="1" x14ac:dyDescent="0.25">
      <c r="A404" s="202" ph="1">
        <v>18</v>
      </c>
      <c r="B404" s="198" t="s">
        <v>480</v>
      </c>
      <c r="C404" s="199" t="s">
        <v>504</v>
      </c>
      <c r="D404" s="199" t="s">
        <v>280</v>
      </c>
      <c r="E404" s="202" t="s">
        <v>437</v>
      </c>
      <c r="F404" s="214"/>
    </row>
    <row r="405" spans="1:6" hidden="1" x14ac:dyDescent="0.25">
      <c r="A405" s="202" ph="1">
        <v>19</v>
      </c>
      <c r="B405" s="198" t="s">
        <v>480</v>
      </c>
      <c r="C405" s="199" t="s">
        <v>504</v>
      </c>
      <c r="D405" s="199" t="s">
        <v>856</v>
      </c>
      <c r="E405" s="202" t="s">
        <v>437</v>
      </c>
      <c r="F405" s="214"/>
    </row>
    <row r="406" spans="1:6" hidden="1" x14ac:dyDescent="0.25">
      <c r="A406" s="202" ph="1">
        <v>1</v>
      </c>
      <c r="B406" s="198" t="s">
        <v>480</v>
      </c>
      <c r="C406" s="199" t="s">
        <v>516</v>
      </c>
      <c r="D406" s="199" t="s">
        <v>519</v>
      </c>
      <c r="E406" s="202" t="s">
        <v>832</v>
      </c>
      <c r="F406" s="214"/>
    </row>
    <row r="407" spans="1:6" hidden="1" x14ac:dyDescent="0.25">
      <c r="A407" s="202" ph="1">
        <v>2</v>
      </c>
      <c r="B407" s="198" t="s">
        <v>480</v>
      </c>
      <c r="C407" s="199" t="s">
        <v>516</v>
      </c>
      <c r="D407" s="199" t="s">
        <v>569</v>
      </c>
      <c r="E407" s="202" t="s">
        <v>832</v>
      </c>
      <c r="F407" s="214"/>
    </row>
    <row r="408" spans="1:6" hidden="1" x14ac:dyDescent="0.25">
      <c r="A408" s="202" ph="1">
        <v>3</v>
      </c>
      <c r="B408" s="198" t="s">
        <v>480</v>
      </c>
      <c r="C408" s="199" t="s">
        <v>517</v>
      </c>
      <c r="D408" s="199" t="s">
        <v>322</v>
      </c>
      <c r="E408" s="202" t="s">
        <v>832</v>
      </c>
      <c r="F408" s="214"/>
    </row>
    <row r="409" spans="1:6" hidden="1" x14ac:dyDescent="0.25">
      <c r="A409" s="202" ph="1">
        <v>4</v>
      </c>
      <c r="B409" s="198" t="s">
        <v>480</v>
      </c>
      <c r="C409" s="199" t="s">
        <v>516</v>
      </c>
      <c r="D409" s="199" t="s">
        <v>808</v>
      </c>
      <c r="E409" s="202" t="s">
        <v>832</v>
      </c>
      <c r="F409" s="214"/>
    </row>
    <row r="410" spans="1:6" hidden="1" x14ac:dyDescent="0.25">
      <c r="A410" s="202" ph="1">
        <v>5</v>
      </c>
      <c r="B410" s="198" t="s">
        <v>480</v>
      </c>
      <c r="C410" s="199" t="s">
        <v>516</v>
      </c>
      <c r="D410" s="199" t="s">
        <v>809</v>
      </c>
      <c r="E410" s="202" t="s">
        <v>832</v>
      </c>
      <c r="F410" s="214"/>
    </row>
    <row r="411" spans="1:6" hidden="1" x14ac:dyDescent="0.25">
      <c r="A411" s="202" ph="1">
        <v>6</v>
      </c>
      <c r="B411" s="198" t="s">
        <v>480</v>
      </c>
      <c r="C411" s="199" t="s">
        <v>516</v>
      </c>
      <c r="D411" s="199" t="s">
        <v>304</v>
      </c>
      <c r="E411" s="202" t="s">
        <v>437</v>
      </c>
      <c r="F411" s="214"/>
    </row>
    <row r="412" spans="1:6" hidden="1" x14ac:dyDescent="0.25">
      <c r="A412" s="202" ph="1">
        <v>7</v>
      </c>
      <c r="B412" s="198" t="s">
        <v>480</v>
      </c>
      <c r="C412" s="199" t="s">
        <v>516</v>
      </c>
      <c r="D412" s="199" t="s">
        <v>333</v>
      </c>
      <c r="E412" s="202" t="s">
        <v>437</v>
      </c>
      <c r="F412" s="214"/>
    </row>
    <row r="413" spans="1:6" hidden="1" x14ac:dyDescent="0.25">
      <c r="A413" s="202" ph="1">
        <v>8</v>
      </c>
      <c r="B413" s="198" t="s">
        <v>480</v>
      </c>
      <c r="C413" s="199" t="s">
        <v>516</v>
      </c>
      <c r="D413" s="199" t="s">
        <v>418</v>
      </c>
      <c r="E413" s="202" t="s">
        <v>832</v>
      </c>
      <c r="F413" s="214"/>
    </row>
    <row r="414" spans="1:6" hidden="1" x14ac:dyDescent="0.25">
      <c r="A414" s="202" ph="1">
        <v>9</v>
      </c>
      <c r="B414" s="198" t="s">
        <v>480</v>
      </c>
      <c r="C414" s="199" t="s">
        <v>517</v>
      </c>
      <c r="D414" s="199" t="s">
        <v>445</v>
      </c>
      <c r="E414" s="202" t="s">
        <v>437</v>
      </c>
      <c r="F414" s="214"/>
    </row>
    <row r="415" spans="1:6" hidden="1" x14ac:dyDescent="0.25">
      <c r="A415" s="202" ph="1">
        <v>10</v>
      </c>
      <c r="B415" s="198" t="s">
        <v>480</v>
      </c>
      <c r="C415" s="199" t="s">
        <v>517</v>
      </c>
      <c r="D415" s="199" t="s">
        <v>280</v>
      </c>
      <c r="E415" s="202" t="s">
        <v>437</v>
      </c>
      <c r="F415" s="214"/>
    </row>
    <row r="416" spans="1:6" hidden="1" x14ac:dyDescent="0.25">
      <c r="A416" s="202" ph="1">
        <v>11</v>
      </c>
      <c r="B416" s="198" t="s">
        <v>480</v>
      </c>
      <c r="C416" s="199" t="s">
        <v>517</v>
      </c>
      <c r="D416" s="199" t="s">
        <v>856</v>
      </c>
      <c r="E416" s="202" t="s">
        <v>437</v>
      </c>
      <c r="F416" s="214"/>
    </row>
    <row r="417" spans="1:6" hidden="1" x14ac:dyDescent="0.25">
      <c r="A417" s="202" ph="1">
        <v>1</v>
      </c>
      <c r="B417" s="198" t="s">
        <v>480</v>
      </c>
      <c r="C417" s="199" t="s">
        <v>518</v>
      </c>
      <c r="D417" s="199" t="s">
        <v>519</v>
      </c>
      <c r="E417" s="202" t="s">
        <v>832</v>
      </c>
      <c r="F417" s="214"/>
    </row>
    <row r="418" spans="1:6" hidden="1" x14ac:dyDescent="0.25">
      <c r="A418" s="202" ph="1">
        <v>2</v>
      </c>
      <c r="B418" s="198" t="s">
        <v>480</v>
      </c>
      <c r="C418" s="199" t="s">
        <v>520</v>
      </c>
      <c r="D418" s="199" t="s">
        <v>569</v>
      </c>
      <c r="E418" s="202" t="s">
        <v>832</v>
      </c>
      <c r="F418" s="214"/>
    </row>
    <row r="419" spans="1:6" hidden="1" x14ac:dyDescent="0.25">
      <c r="A419" s="202" ph="1">
        <v>3</v>
      </c>
      <c r="B419" s="198" t="s">
        <v>480</v>
      </c>
      <c r="C419" s="199" t="s">
        <v>520</v>
      </c>
      <c r="D419" s="199" t="s">
        <v>418</v>
      </c>
      <c r="E419" s="202" t="s">
        <v>832</v>
      </c>
      <c r="F419" s="214"/>
    </row>
    <row r="420" spans="1:6" hidden="1" x14ac:dyDescent="0.25">
      <c r="A420" s="202" ph="1">
        <v>4</v>
      </c>
      <c r="B420" s="198" t="s">
        <v>480</v>
      </c>
      <c r="C420" s="199" t="s">
        <v>518</v>
      </c>
      <c r="D420" s="199" t="s">
        <v>810</v>
      </c>
      <c r="E420" s="202" t="s">
        <v>832</v>
      </c>
      <c r="F420" s="214"/>
    </row>
    <row r="421" spans="1:6" hidden="1" x14ac:dyDescent="0.25">
      <c r="A421" s="202" ph="1">
        <v>5</v>
      </c>
      <c r="B421" s="198" t="s">
        <v>480</v>
      </c>
      <c r="C421" s="199" t="s">
        <v>520</v>
      </c>
      <c r="D421" s="199" t="s">
        <v>687</v>
      </c>
      <c r="E421" s="202" t="s">
        <v>832</v>
      </c>
      <c r="F421" s="214"/>
    </row>
    <row r="422" spans="1:6" hidden="1" x14ac:dyDescent="0.25">
      <c r="A422" s="202" ph="1">
        <v>6</v>
      </c>
      <c r="B422" s="198" t="s">
        <v>480</v>
      </c>
      <c r="C422" s="199" t="s">
        <v>520</v>
      </c>
      <c r="D422" s="199" t="s">
        <v>289</v>
      </c>
      <c r="E422" s="202" t="s">
        <v>832</v>
      </c>
      <c r="F422" s="214"/>
    </row>
    <row r="423" spans="1:6" hidden="1" x14ac:dyDescent="0.25">
      <c r="A423" s="202" ph="1">
        <v>7</v>
      </c>
      <c r="B423" s="198" t="s">
        <v>480</v>
      </c>
      <c r="C423" s="199" t="s">
        <v>520</v>
      </c>
      <c r="D423" s="199" t="s">
        <v>521</v>
      </c>
      <c r="E423" s="202" t="s">
        <v>832</v>
      </c>
      <c r="F423" s="214"/>
    </row>
    <row r="424" spans="1:6" hidden="1" x14ac:dyDescent="0.25">
      <c r="A424" s="202" ph="1">
        <v>8</v>
      </c>
      <c r="B424" s="198" t="s">
        <v>480</v>
      </c>
      <c r="C424" s="199" t="s">
        <v>520</v>
      </c>
      <c r="D424" s="199" t="s">
        <v>248</v>
      </c>
      <c r="E424" s="202" t="s">
        <v>832</v>
      </c>
      <c r="F424" s="214"/>
    </row>
    <row r="425" spans="1:6" hidden="1" x14ac:dyDescent="0.25">
      <c r="A425" s="202" ph="1">
        <v>9</v>
      </c>
      <c r="B425" s="198" t="s">
        <v>480</v>
      </c>
      <c r="C425" s="199" t="s">
        <v>522</v>
      </c>
      <c r="D425" s="199" t="s">
        <v>523</v>
      </c>
      <c r="E425" s="202" t="s">
        <v>832</v>
      </c>
      <c r="F425" s="214"/>
    </row>
    <row r="426" spans="1:6" hidden="1" x14ac:dyDescent="0.25">
      <c r="A426" s="202" ph="1">
        <v>10</v>
      </c>
      <c r="B426" s="198" t="s">
        <v>480</v>
      </c>
      <c r="C426" s="199" t="s">
        <v>520</v>
      </c>
      <c r="D426" s="199" t="s">
        <v>223</v>
      </c>
      <c r="E426" s="202" t="s">
        <v>437</v>
      </c>
      <c r="F426" s="214"/>
    </row>
    <row r="427" spans="1:6" hidden="1" x14ac:dyDescent="0.25">
      <c r="A427" s="202" ph="1">
        <v>11</v>
      </c>
      <c r="B427" s="198" t="s">
        <v>480</v>
      </c>
      <c r="C427" s="199" t="s">
        <v>520</v>
      </c>
      <c r="D427" s="199" t="s">
        <v>292</v>
      </c>
      <c r="E427" s="202" t="s">
        <v>437</v>
      </c>
      <c r="F427" s="214"/>
    </row>
    <row r="428" spans="1:6" hidden="1" x14ac:dyDescent="0.25">
      <c r="A428" s="202" ph="1">
        <v>12</v>
      </c>
      <c r="B428" s="198" t="s">
        <v>480</v>
      </c>
      <c r="C428" s="199" t="s">
        <v>520</v>
      </c>
      <c r="D428" s="199" t="s">
        <v>462</v>
      </c>
      <c r="E428" s="202" t="s">
        <v>437</v>
      </c>
      <c r="F428" s="214"/>
    </row>
    <row r="429" spans="1:6" hidden="1" x14ac:dyDescent="0.25">
      <c r="A429" s="202" ph="1">
        <v>13</v>
      </c>
      <c r="B429" s="198" t="s">
        <v>480</v>
      </c>
      <c r="C429" s="199" t="s">
        <v>520</v>
      </c>
      <c r="D429" s="199" t="s">
        <v>294</v>
      </c>
      <c r="E429" s="202" t="s">
        <v>437</v>
      </c>
      <c r="F429" s="214"/>
    </row>
    <row r="430" spans="1:6" hidden="1" x14ac:dyDescent="0.25">
      <c r="A430" s="202" ph="1">
        <v>14</v>
      </c>
      <c r="B430" s="198" t="s">
        <v>480</v>
      </c>
      <c r="C430" s="199" t="s">
        <v>520</v>
      </c>
      <c r="D430" s="199" t="s">
        <v>233</v>
      </c>
      <c r="E430" s="202" t="s">
        <v>437</v>
      </c>
      <c r="F430" s="214"/>
    </row>
    <row r="431" spans="1:6" hidden="1" x14ac:dyDescent="0.25">
      <c r="A431" s="202" ph="1">
        <v>15</v>
      </c>
      <c r="B431" s="198" t="s">
        <v>480</v>
      </c>
      <c r="C431" s="199" t="s">
        <v>522</v>
      </c>
      <c r="D431" s="199" t="s">
        <v>495</v>
      </c>
      <c r="E431" s="202" t="s">
        <v>437</v>
      </c>
      <c r="F431" s="214"/>
    </row>
    <row r="432" spans="1:6" hidden="1" x14ac:dyDescent="0.25">
      <c r="A432" s="202" ph="1">
        <v>1</v>
      </c>
      <c r="B432" s="198" t="s">
        <v>480</v>
      </c>
      <c r="C432" s="199" t="s">
        <v>524</v>
      </c>
      <c r="D432" s="199" t="s">
        <v>693</v>
      </c>
      <c r="E432" s="202" t="s">
        <v>832</v>
      </c>
      <c r="F432" s="214"/>
    </row>
    <row r="433" spans="1:6" hidden="1" x14ac:dyDescent="0.25">
      <c r="A433" s="202" ph="1">
        <v>2</v>
      </c>
      <c r="B433" s="198" t="s">
        <v>480</v>
      </c>
      <c r="C433" s="199" t="s">
        <v>524</v>
      </c>
      <c r="D433" s="199" t="s">
        <v>569</v>
      </c>
      <c r="E433" s="202" t="s">
        <v>832</v>
      </c>
      <c r="F433" s="214"/>
    </row>
    <row r="434" spans="1:6" hidden="1" x14ac:dyDescent="0.25">
      <c r="A434" s="202" ph="1">
        <v>3</v>
      </c>
      <c r="B434" s="198" t="s">
        <v>480</v>
      </c>
      <c r="C434" s="199" t="s">
        <v>524</v>
      </c>
      <c r="D434" s="199" t="s">
        <v>289</v>
      </c>
      <c r="E434" s="202" t="s">
        <v>832</v>
      </c>
      <c r="F434" s="214"/>
    </row>
    <row r="435" spans="1:6" hidden="1" x14ac:dyDescent="0.25">
      <c r="A435" s="202" ph="1">
        <v>4</v>
      </c>
      <c r="B435" s="198" t="s">
        <v>480</v>
      </c>
      <c r="C435" s="199" t="s">
        <v>524</v>
      </c>
      <c r="D435" s="199" t="s">
        <v>525</v>
      </c>
      <c r="E435" s="202" t="s">
        <v>832</v>
      </c>
      <c r="F435" s="214"/>
    </row>
    <row r="436" spans="1:6" hidden="1" x14ac:dyDescent="0.25">
      <c r="A436" s="202" ph="1">
        <v>5</v>
      </c>
      <c r="B436" s="198" t="s">
        <v>480</v>
      </c>
      <c r="C436" s="199" t="s">
        <v>524</v>
      </c>
      <c r="D436" s="199" t="s">
        <v>526</v>
      </c>
      <c r="E436" s="202" t="s">
        <v>832</v>
      </c>
      <c r="F436" s="214"/>
    </row>
    <row r="437" spans="1:6" hidden="1" x14ac:dyDescent="0.25">
      <c r="A437" s="202" ph="1">
        <v>6</v>
      </c>
      <c r="B437" s="198" t="s">
        <v>480</v>
      </c>
      <c r="C437" s="199" t="s">
        <v>524</v>
      </c>
      <c r="D437" s="199" t="s">
        <v>852</v>
      </c>
      <c r="E437" s="202" t="s">
        <v>832</v>
      </c>
      <c r="F437" s="214"/>
    </row>
    <row r="438" spans="1:6" hidden="1" x14ac:dyDescent="0.25">
      <c r="A438" s="202" ph="1">
        <v>7</v>
      </c>
      <c r="B438" s="198" t="s">
        <v>480</v>
      </c>
      <c r="C438" s="199" t="s">
        <v>524</v>
      </c>
      <c r="D438" s="199" t="s">
        <v>462</v>
      </c>
      <c r="E438" s="202" t="s">
        <v>437</v>
      </c>
      <c r="F438" s="214"/>
    </row>
    <row r="439" spans="1:6" hidden="1" x14ac:dyDescent="0.25">
      <c r="A439" s="202" ph="1">
        <v>8</v>
      </c>
      <c r="B439" s="198" t="s">
        <v>480</v>
      </c>
      <c r="C439" s="199" t="s">
        <v>524</v>
      </c>
      <c r="D439" s="199" t="s">
        <v>304</v>
      </c>
      <c r="E439" s="202" t="s">
        <v>437</v>
      </c>
      <c r="F439" s="214"/>
    </row>
    <row r="440" spans="1:6" hidden="1" x14ac:dyDescent="0.25">
      <c r="A440" s="202" ph="1">
        <v>9</v>
      </c>
      <c r="B440" s="198" t="s">
        <v>480</v>
      </c>
      <c r="C440" s="199" t="s">
        <v>524</v>
      </c>
      <c r="D440" s="199" t="s">
        <v>527</v>
      </c>
      <c r="E440" s="202" t="s">
        <v>437</v>
      </c>
      <c r="F440" s="214"/>
    </row>
    <row r="441" spans="1:6" hidden="1" x14ac:dyDescent="0.25">
      <c r="A441" s="202" ph="1">
        <v>10</v>
      </c>
      <c r="B441" s="198" t="s">
        <v>480</v>
      </c>
      <c r="C441" s="199" t="s">
        <v>524</v>
      </c>
      <c r="D441" s="199" t="s">
        <v>223</v>
      </c>
      <c r="E441" s="202" t="s">
        <v>437</v>
      </c>
      <c r="F441" s="214"/>
    </row>
    <row r="442" spans="1:6" hidden="1" x14ac:dyDescent="0.25">
      <c r="A442" s="202" ph="1">
        <v>11</v>
      </c>
      <c r="B442" s="198" t="s">
        <v>480</v>
      </c>
      <c r="C442" s="199" t="s">
        <v>528</v>
      </c>
      <c r="D442" s="199" t="s">
        <v>529</v>
      </c>
      <c r="E442" s="202" t="s">
        <v>437</v>
      </c>
      <c r="F442" s="214"/>
    </row>
    <row r="443" spans="1:6" hidden="1" x14ac:dyDescent="0.25">
      <c r="A443" s="202" ph="1">
        <v>12</v>
      </c>
      <c r="B443" s="198" t="s">
        <v>480</v>
      </c>
      <c r="C443" s="199" t="s">
        <v>524</v>
      </c>
      <c r="D443" s="199" t="s">
        <v>290</v>
      </c>
      <c r="E443" s="202" t="s">
        <v>832</v>
      </c>
      <c r="F443" s="214"/>
    </row>
    <row r="444" spans="1:6" hidden="1" x14ac:dyDescent="0.25">
      <c r="A444" s="202" ph="1">
        <v>13</v>
      </c>
      <c r="B444" s="198" t="s">
        <v>480</v>
      </c>
      <c r="C444" s="199" t="s">
        <v>530</v>
      </c>
      <c r="D444" s="199" t="s">
        <v>369</v>
      </c>
      <c r="E444" s="202" t="s">
        <v>437</v>
      </c>
      <c r="F444" s="214"/>
    </row>
    <row r="445" spans="1:6" hidden="1" x14ac:dyDescent="0.25">
      <c r="A445" s="202" ph="1">
        <v>14</v>
      </c>
      <c r="B445" s="198" t="s">
        <v>480</v>
      </c>
      <c r="C445" s="199" t="s">
        <v>531</v>
      </c>
      <c r="D445" s="199" t="s">
        <v>532</v>
      </c>
      <c r="E445" s="202" t="s">
        <v>832</v>
      </c>
      <c r="F445" s="214"/>
    </row>
    <row r="446" spans="1:6" hidden="1" x14ac:dyDescent="0.25">
      <c r="A446" s="202" ph="1">
        <v>15</v>
      </c>
      <c r="B446" s="198" t="s">
        <v>480</v>
      </c>
      <c r="C446" s="199" t="s">
        <v>524</v>
      </c>
      <c r="D446" s="199" t="s">
        <v>533</v>
      </c>
      <c r="E446" s="202" t="s">
        <v>832</v>
      </c>
      <c r="F446" s="214"/>
    </row>
    <row r="447" spans="1:6" hidden="1" x14ac:dyDescent="0.25">
      <c r="A447" s="202" ph="1">
        <v>16</v>
      </c>
      <c r="B447" s="198" t="s">
        <v>480</v>
      </c>
      <c r="C447" s="199" t="s">
        <v>524</v>
      </c>
      <c r="D447" s="199" t="s">
        <v>418</v>
      </c>
      <c r="E447" s="202" t="s">
        <v>832</v>
      </c>
      <c r="F447" s="214"/>
    </row>
    <row r="448" spans="1:6" hidden="1" x14ac:dyDescent="0.25">
      <c r="A448" s="202" ph="1">
        <v>17</v>
      </c>
      <c r="B448" s="198" t="s">
        <v>480</v>
      </c>
      <c r="C448" s="199" t="s">
        <v>524</v>
      </c>
      <c r="D448" s="199" t="s">
        <v>363</v>
      </c>
      <c r="E448" s="202" t="s">
        <v>832</v>
      </c>
      <c r="F448" s="214"/>
    </row>
    <row r="449" spans="1:6" hidden="1" x14ac:dyDescent="0.25">
      <c r="A449" s="202" ph="1">
        <v>18</v>
      </c>
      <c r="B449" s="198" t="s">
        <v>480</v>
      </c>
      <c r="C449" s="199" t="s">
        <v>530</v>
      </c>
      <c r="D449" s="199" t="s">
        <v>534</v>
      </c>
      <c r="E449" s="202" t="s">
        <v>832</v>
      </c>
      <c r="F449" s="214"/>
    </row>
    <row r="450" spans="1:6" hidden="1" x14ac:dyDescent="0.25">
      <c r="A450" s="202" ph="1">
        <v>19</v>
      </c>
      <c r="B450" s="198" t="s">
        <v>480</v>
      </c>
      <c r="C450" s="199" t="s">
        <v>524</v>
      </c>
      <c r="D450" s="199" t="s">
        <v>535</v>
      </c>
      <c r="E450" s="202" t="s">
        <v>437</v>
      </c>
      <c r="F450" s="214"/>
    </row>
    <row r="451" spans="1:6" hidden="1" x14ac:dyDescent="0.25">
      <c r="A451" s="202" ph="1">
        <v>20</v>
      </c>
      <c r="B451" s="198" t="s">
        <v>480</v>
      </c>
      <c r="C451" s="199" t="s">
        <v>524</v>
      </c>
      <c r="D451" s="199" t="s">
        <v>536</v>
      </c>
      <c r="E451" s="202" t="s">
        <v>437</v>
      </c>
      <c r="F451" s="214"/>
    </row>
    <row r="452" spans="1:6" hidden="1" x14ac:dyDescent="0.25">
      <c r="A452" s="202" ph="1">
        <v>21</v>
      </c>
      <c r="B452" s="198" t="s">
        <v>480</v>
      </c>
      <c r="C452" s="199" t="s">
        <v>524</v>
      </c>
      <c r="D452" s="199" t="s">
        <v>537</v>
      </c>
      <c r="E452" s="202" t="s">
        <v>437</v>
      </c>
      <c r="F452" s="214"/>
    </row>
    <row r="453" spans="1:6" hidden="1" x14ac:dyDescent="0.25">
      <c r="A453" s="202" ph="1">
        <v>22</v>
      </c>
      <c r="B453" s="198" t="s">
        <v>480</v>
      </c>
      <c r="C453" s="199" t="s">
        <v>524</v>
      </c>
      <c r="D453" s="199" t="s">
        <v>233</v>
      </c>
      <c r="E453" s="202" t="s">
        <v>437</v>
      </c>
      <c r="F453" s="214"/>
    </row>
    <row r="454" spans="1:6" hidden="1" x14ac:dyDescent="0.25">
      <c r="A454" s="202" ph="1">
        <v>23</v>
      </c>
      <c r="B454" s="198" t="s">
        <v>480</v>
      </c>
      <c r="C454" s="199" t="s">
        <v>524</v>
      </c>
      <c r="D454" s="199" t="s">
        <v>538</v>
      </c>
      <c r="E454" s="202" t="s">
        <v>437</v>
      </c>
      <c r="F454" s="214"/>
    </row>
    <row r="455" spans="1:6" hidden="1" x14ac:dyDescent="0.25">
      <c r="A455" s="202" ph="1">
        <v>24</v>
      </c>
      <c r="B455" s="198" t="s">
        <v>480</v>
      </c>
      <c r="C455" s="199" t="s">
        <v>524</v>
      </c>
      <c r="D455" s="199" t="s">
        <v>539</v>
      </c>
      <c r="E455" s="202" t="s">
        <v>437</v>
      </c>
      <c r="F455" s="214"/>
    </row>
    <row r="456" spans="1:6" hidden="1" x14ac:dyDescent="0.25">
      <c r="A456" s="202" ph="1">
        <v>25</v>
      </c>
      <c r="B456" s="198" t="s">
        <v>480</v>
      </c>
      <c r="C456" s="199" t="s">
        <v>524</v>
      </c>
      <c r="D456" s="199" t="s">
        <v>540</v>
      </c>
      <c r="E456" s="202" t="s">
        <v>437</v>
      </c>
      <c r="F456" s="214"/>
    </row>
    <row r="457" spans="1:6" hidden="1" x14ac:dyDescent="0.25">
      <c r="A457" s="202" ph="1">
        <v>1</v>
      </c>
      <c r="B457" s="198" t="s">
        <v>480</v>
      </c>
      <c r="C457" s="199" t="s">
        <v>541</v>
      </c>
      <c r="D457" s="199" t="s">
        <v>289</v>
      </c>
      <c r="E457" s="202" t="s">
        <v>832</v>
      </c>
      <c r="F457" s="214"/>
    </row>
    <row r="458" spans="1:6" hidden="1" x14ac:dyDescent="0.25">
      <c r="A458" s="202" ph="1">
        <v>2</v>
      </c>
      <c r="B458" s="198" t="s">
        <v>480</v>
      </c>
      <c r="C458" s="199" t="s">
        <v>541</v>
      </c>
      <c r="D458" s="199" t="s">
        <v>682</v>
      </c>
      <c r="E458" s="202" t="s">
        <v>832</v>
      </c>
      <c r="F458" s="214"/>
    </row>
    <row r="459" spans="1:6" hidden="1" x14ac:dyDescent="0.25">
      <c r="A459" s="202" ph="1">
        <v>3</v>
      </c>
      <c r="B459" s="198" t="s">
        <v>480</v>
      </c>
      <c r="C459" s="199" t="s">
        <v>541</v>
      </c>
      <c r="D459" s="199" t="s">
        <v>223</v>
      </c>
      <c r="E459" s="202" t="s">
        <v>437</v>
      </c>
      <c r="F459" s="214"/>
    </row>
    <row r="460" spans="1:6" hidden="1" x14ac:dyDescent="0.25">
      <c r="A460" s="202" ph="1">
        <v>4</v>
      </c>
      <c r="B460" s="198" t="s">
        <v>480</v>
      </c>
      <c r="C460" s="199" t="s">
        <v>541</v>
      </c>
      <c r="D460" s="199" t="s">
        <v>854</v>
      </c>
      <c r="E460" s="202" t="s">
        <v>832</v>
      </c>
      <c r="F460" s="214"/>
    </row>
    <row r="461" spans="1:6" hidden="1" x14ac:dyDescent="0.25">
      <c r="A461" s="202" ph="1">
        <v>5</v>
      </c>
      <c r="B461" s="198" t="s">
        <v>480</v>
      </c>
      <c r="C461" s="199" t="s">
        <v>541</v>
      </c>
      <c r="D461" s="199" t="s">
        <v>493</v>
      </c>
      <c r="E461" s="202" t="s">
        <v>832</v>
      </c>
      <c r="F461" s="214"/>
    </row>
    <row r="462" spans="1:6" hidden="1" x14ac:dyDescent="0.25">
      <c r="A462" s="202" ph="1">
        <v>6</v>
      </c>
      <c r="B462" s="198" t="s">
        <v>480</v>
      </c>
      <c r="C462" s="199" t="s">
        <v>541</v>
      </c>
      <c r="D462" s="199" t="s">
        <v>494</v>
      </c>
      <c r="E462" s="202" t="s">
        <v>832</v>
      </c>
      <c r="F462" s="214"/>
    </row>
    <row r="463" spans="1:6" hidden="1" x14ac:dyDescent="0.25">
      <c r="A463" s="202" ph="1">
        <v>7</v>
      </c>
      <c r="B463" s="198" t="s">
        <v>480</v>
      </c>
      <c r="C463" s="199" t="s">
        <v>541</v>
      </c>
      <c r="D463" s="199" t="s">
        <v>304</v>
      </c>
      <c r="E463" s="202" t="s">
        <v>437</v>
      </c>
      <c r="F463" s="214"/>
    </row>
    <row r="464" spans="1:6" hidden="1" x14ac:dyDescent="0.25">
      <c r="A464" s="202" ph="1">
        <v>8</v>
      </c>
      <c r="B464" s="198" t="s">
        <v>480</v>
      </c>
      <c r="C464" s="199" t="s">
        <v>541</v>
      </c>
      <c r="D464" s="199" t="s">
        <v>495</v>
      </c>
      <c r="E464" s="202" t="s">
        <v>437</v>
      </c>
      <c r="F464" s="214"/>
    </row>
    <row r="465" spans="1:6" x14ac:dyDescent="0.25">
      <c r="A465" s="202" ph="1">
        <v>1</v>
      </c>
      <c r="B465" s="198" t="s">
        <v>480</v>
      </c>
      <c r="C465" s="199" t="s">
        <v>385</v>
      </c>
      <c r="D465" s="199" t="s">
        <v>569</v>
      </c>
      <c r="E465" s="202"/>
      <c r="F465" s="214" t="s">
        <v>953</v>
      </c>
    </row>
    <row r="466" spans="1:6" x14ac:dyDescent="0.25">
      <c r="A466" s="202" ph="1">
        <v>2</v>
      </c>
      <c r="B466" s="198" t="s">
        <v>480</v>
      </c>
      <c r="C466" s="199" t="s">
        <v>385</v>
      </c>
      <c r="D466" s="199" t="s">
        <v>418</v>
      </c>
      <c r="E466" s="202"/>
      <c r="F466" s="214" t="s">
        <v>953</v>
      </c>
    </row>
    <row r="467" spans="1:6" x14ac:dyDescent="0.25">
      <c r="A467" s="202" ph="1">
        <v>3</v>
      </c>
      <c r="B467" s="198" t="s">
        <v>480</v>
      </c>
      <c r="C467" s="199" t="s">
        <v>385</v>
      </c>
      <c r="D467" s="199" t="s">
        <v>542</v>
      </c>
      <c r="E467" s="202"/>
      <c r="F467" s="214" t="s">
        <v>953</v>
      </c>
    </row>
    <row r="468" spans="1:6" x14ac:dyDescent="0.25">
      <c r="A468" s="202" ph="1">
        <v>4</v>
      </c>
      <c r="B468" s="198" t="s">
        <v>480</v>
      </c>
      <c r="C468" s="199" t="s">
        <v>385</v>
      </c>
      <c r="D468" s="199" t="s">
        <v>543</v>
      </c>
      <c r="E468" s="202"/>
      <c r="F468" s="214" t="s">
        <v>953</v>
      </c>
    </row>
    <row r="469" spans="1:6" x14ac:dyDescent="0.25">
      <c r="A469" s="202" ph="1">
        <v>5</v>
      </c>
      <c r="B469" s="198" t="s">
        <v>480</v>
      </c>
      <c r="C469" s="199" t="s">
        <v>385</v>
      </c>
      <c r="D469" s="199" t="s">
        <v>509</v>
      </c>
      <c r="E469" s="202"/>
      <c r="F469" s="214" t="s">
        <v>953</v>
      </c>
    </row>
    <row r="470" spans="1:6" x14ac:dyDescent="0.25">
      <c r="A470" s="202" ph="1">
        <v>6</v>
      </c>
      <c r="B470" s="198" t="s">
        <v>480</v>
      </c>
      <c r="C470" s="199" t="s">
        <v>385</v>
      </c>
      <c r="D470" s="199" t="s">
        <v>544</v>
      </c>
      <c r="E470" s="202"/>
      <c r="F470" s="214" t="s">
        <v>953</v>
      </c>
    </row>
    <row r="471" spans="1:6" x14ac:dyDescent="0.25">
      <c r="A471" s="202" ph="1">
        <v>7</v>
      </c>
      <c r="B471" s="198" t="s">
        <v>480</v>
      </c>
      <c r="C471" s="199" t="s">
        <v>385</v>
      </c>
      <c r="D471" s="199" t="s">
        <v>304</v>
      </c>
      <c r="E471" s="202"/>
      <c r="F471" s="214" t="s">
        <v>953</v>
      </c>
    </row>
    <row r="472" spans="1:6" x14ac:dyDescent="0.25">
      <c r="A472" s="202" ph="1">
        <v>8</v>
      </c>
      <c r="B472" s="198" t="s">
        <v>480</v>
      </c>
      <c r="C472" s="199" t="s">
        <v>385</v>
      </c>
      <c r="D472" s="199" t="s">
        <v>333</v>
      </c>
      <c r="E472" s="202"/>
      <c r="F472" s="214" t="s">
        <v>953</v>
      </c>
    </row>
    <row r="473" spans="1:6" x14ac:dyDescent="0.25">
      <c r="A473" s="202" ph="1">
        <v>9</v>
      </c>
      <c r="B473" s="198" t="s">
        <v>480</v>
      </c>
      <c r="C473" s="199" t="s">
        <v>385</v>
      </c>
      <c r="D473" s="199" t="s">
        <v>445</v>
      </c>
      <c r="E473" s="202"/>
      <c r="F473" s="214" t="s">
        <v>953</v>
      </c>
    </row>
    <row r="474" spans="1:6" x14ac:dyDescent="0.25">
      <c r="A474" s="202" ph="1">
        <v>10</v>
      </c>
      <c r="B474" s="198" t="s">
        <v>480</v>
      </c>
      <c r="C474" s="199" t="s">
        <v>385</v>
      </c>
      <c r="D474" s="199" t="s">
        <v>280</v>
      </c>
      <c r="E474" s="202"/>
      <c r="F474" s="214" t="s">
        <v>953</v>
      </c>
    </row>
    <row r="475" spans="1:6" hidden="1" x14ac:dyDescent="0.25">
      <c r="A475" s="202" ph="1">
        <v>1</v>
      </c>
      <c r="B475" s="198" t="s">
        <v>480</v>
      </c>
      <c r="C475" s="199" t="s">
        <v>545</v>
      </c>
      <c r="D475" s="199" t="s">
        <v>426</v>
      </c>
      <c r="E475" s="202" t="s">
        <v>832</v>
      </c>
      <c r="F475" s="214"/>
    </row>
    <row r="476" spans="1:6" hidden="1" x14ac:dyDescent="0.25">
      <c r="A476" s="202" ph="1">
        <v>2</v>
      </c>
      <c r="B476" s="198" t="s">
        <v>480</v>
      </c>
      <c r="C476" s="199" t="s">
        <v>545</v>
      </c>
      <c r="D476" s="199" t="s">
        <v>418</v>
      </c>
      <c r="E476" s="202" t="s">
        <v>832</v>
      </c>
      <c r="F476" s="214"/>
    </row>
    <row r="477" spans="1:6" hidden="1" x14ac:dyDescent="0.25">
      <c r="A477" s="202" ph="1">
        <v>3</v>
      </c>
      <c r="B477" s="198" t="s">
        <v>480</v>
      </c>
      <c r="C477" s="199" t="s">
        <v>545</v>
      </c>
      <c r="D477" s="199" t="s">
        <v>248</v>
      </c>
      <c r="E477" s="202" t="s">
        <v>832</v>
      </c>
      <c r="F477" s="214"/>
    </row>
    <row r="478" spans="1:6" hidden="1" x14ac:dyDescent="0.25">
      <c r="A478" s="202" ph="1">
        <v>4</v>
      </c>
      <c r="B478" s="198" t="s">
        <v>480</v>
      </c>
      <c r="C478" s="199" t="s">
        <v>546</v>
      </c>
      <c r="D478" s="199" t="s">
        <v>810</v>
      </c>
      <c r="E478" s="202" t="s">
        <v>832</v>
      </c>
      <c r="F478" s="214"/>
    </row>
    <row r="479" spans="1:6" hidden="1" x14ac:dyDescent="0.25">
      <c r="A479" s="202" ph="1">
        <v>5</v>
      </c>
      <c r="B479" s="198" t="s">
        <v>480</v>
      </c>
      <c r="C479" s="199" t="s">
        <v>545</v>
      </c>
      <c r="D479" s="199" t="s">
        <v>687</v>
      </c>
      <c r="E479" s="202" t="s">
        <v>832</v>
      </c>
      <c r="F479" s="214"/>
    </row>
    <row r="480" spans="1:6" hidden="1" x14ac:dyDescent="0.25">
      <c r="A480" s="202" ph="1">
        <v>6</v>
      </c>
      <c r="B480" s="198" t="s">
        <v>480</v>
      </c>
      <c r="C480" s="199" t="s">
        <v>545</v>
      </c>
      <c r="D480" s="199" t="s">
        <v>289</v>
      </c>
      <c r="E480" s="202" t="s">
        <v>832</v>
      </c>
      <c r="F480" s="214"/>
    </row>
    <row r="481" spans="1:6" hidden="1" x14ac:dyDescent="0.25">
      <c r="A481" s="202" ph="1">
        <v>7</v>
      </c>
      <c r="B481" s="198" t="s">
        <v>480</v>
      </c>
      <c r="C481" s="199" t="s">
        <v>545</v>
      </c>
      <c r="D481" s="199" t="s">
        <v>658</v>
      </c>
      <c r="E481" s="202" t="s">
        <v>437</v>
      </c>
      <c r="F481" s="214"/>
    </row>
    <row r="482" spans="1:6" hidden="1" x14ac:dyDescent="0.25">
      <c r="A482" s="202" ph="1">
        <v>8</v>
      </c>
      <c r="B482" s="198" t="s">
        <v>480</v>
      </c>
      <c r="C482" s="199" t="s">
        <v>545</v>
      </c>
      <c r="D482" s="199" t="s">
        <v>462</v>
      </c>
      <c r="E482" s="202" t="s">
        <v>437</v>
      </c>
      <c r="F482" s="214"/>
    </row>
    <row r="483" spans="1:6" hidden="1" x14ac:dyDescent="0.25">
      <c r="A483" s="202" ph="1">
        <v>9</v>
      </c>
      <c r="B483" s="198" t="s">
        <v>480</v>
      </c>
      <c r="C483" s="199" t="s">
        <v>546</v>
      </c>
      <c r="D483" s="199" t="s">
        <v>547</v>
      </c>
      <c r="E483" s="202" t="s">
        <v>832</v>
      </c>
      <c r="F483" s="214"/>
    </row>
    <row r="484" spans="1:6" hidden="1" x14ac:dyDescent="0.25">
      <c r="A484" s="202" ph="1">
        <v>10</v>
      </c>
      <c r="B484" s="198" t="s">
        <v>480</v>
      </c>
      <c r="C484" s="199" t="s">
        <v>545</v>
      </c>
      <c r="D484" s="199" t="s">
        <v>304</v>
      </c>
      <c r="E484" s="202" t="s">
        <v>437</v>
      </c>
      <c r="F484" s="214"/>
    </row>
    <row r="485" spans="1:6" hidden="1" x14ac:dyDescent="0.25">
      <c r="A485" s="202" ph="1">
        <v>11</v>
      </c>
      <c r="B485" s="198" t="s">
        <v>480</v>
      </c>
      <c r="C485" s="199" t="s">
        <v>545</v>
      </c>
      <c r="D485" s="199" t="s">
        <v>470</v>
      </c>
      <c r="E485" s="202" t="s">
        <v>437</v>
      </c>
      <c r="F485" s="214"/>
    </row>
    <row r="486" spans="1:6" hidden="1" x14ac:dyDescent="0.25">
      <c r="A486" s="202" ph="1">
        <v>12</v>
      </c>
      <c r="B486" s="198" t="s">
        <v>480</v>
      </c>
      <c r="C486" s="199" t="s">
        <v>545</v>
      </c>
      <c r="D486" s="199" t="s">
        <v>233</v>
      </c>
      <c r="E486" s="202" t="s">
        <v>437</v>
      </c>
      <c r="F486" s="214"/>
    </row>
    <row r="487" spans="1:6" hidden="1" x14ac:dyDescent="0.25">
      <c r="A487" s="202" ph="1">
        <v>1</v>
      </c>
      <c r="B487" s="198" t="s">
        <v>359</v>
      </c>
      <c r="C487" s="198" t="s">
        <v>550</v>
      </c>
      <c r="D487" s="199" t="s">
        <v>467</v>
      </c>
      <c r="E487" s="202" t="s">
        <v>832</v>
      </c>
      <c r="F487" s="214"/>
    </row>
    <row r="488" spans="1:6" hidden="1" x14ac:dyDescent="0.25">
      <c r="A488" s="202" ph="1">
        <v>2</v>
      </c>
      <c r="B488" s="198" t="s">
        <v>359</v>
      </c>
      <c r="C488" s="198" t="s">
        <v>551</v>
      </c>
      <c r="D488" s="199" t="s">
        <v>361</v>
      </c>
      <c r="E488" s="202" t="s">
        <v>832</v>
      </c>
      <c r="F488" s="214"/>
    </row>
    <row r="489" spans="1:6" ht="25.5" hidden="1" customHeight="1" x14ac:dyDescent="0.25">
      <c r="A489" s="202" ph="1">
        <v>3</v>
      </c>
      <c r="B489" s="198" t="s">
        <v>359</v>
      </c>
      <c r="C489" s="198" t="s">
        <v>551</v>
      </c>
      <c r="D489" s="199" t="s">
        <v>569</v>
      </c>
      <c r="E489" s="202" t="s">
        <v>832</v>
      </c>
      <c r="F489" s="214"/>
    </row>
    <row r="490" spans="1:6" ht="25.5" hidden="1" customHeight="1" x14ac:dyDescent="0.25">
      <c r="A490" s="202" ph="1">
        <v>4</v>
      </c>
      <c r="B490" s="198" t="s">
        <v>359</v>
      </c>
      <c r="C490" s="198" t="s">
        <v>552</v>
      </c>
      <c r="D490" s="199" t="s">
        <v>289</v>
      </c>
      <c r="E490" s="202" t="s">
        <v>832</v>
      </c>
      <c r="F490" s="214"/>
    </row>
    <row r="491" spans="1:6" ht="25.5" hidden="1" customHeight="1" x14ac:dyDescent="0.25">
      <c r="A491" s="202" ph="1">
        <v>5</v>
      </c>
      <c r="B491" s="198" t="s">
        <v>359</v>
      </c>
      <c r="C491" s="198" t="s">
        <v>552</v>
      </c>
      <c r="D491" s="199" t="s">
        <v>362</v>
      </c>
      <c r="E491" s="202" t="s">
        <v>832</v>
      </c>
      <c r="F491" s="214"/>
    </row>
    <row r="492" spans="1:6" ht="25.5" hidden="1" customHeight="1" x14ac:dyDescent="0.25">
      <c r="A492" s="202" ph="1">
        <v>6</v>
      </c>
      <c r="B492" s="198" t="s">
        <v>359</v>
      </c>
      <c r="C492" s="198" t="s">
        <v>551</v>
      </c>
      <c r="D492" s="199" t="s">
        <v>363</v>
      </c>
      <c r="E492" s="202" t="s">
        <v>832</v>
      </c>
      <c r="F492" s="214"/>
    </row>
    <row r="493" spans="1:6" ht="25.5" hidden="1" customHeight="1" x14ac:dyDescent="0.25">
      <c r="A493" s="202" ph="1">
        <v>7</v>
      </c>
      <c r="B493" s="198" t="s">
        <v>359</v>
      </c>
      <c r="C493" s="198" t="s">
        <v>551</v>
      </c>
      <c r="D493" s="199" t="s">
        <v>364</v>
      </c>
      <c r="E493" s="202" t="s">
        <v>832</v>
      </c>
      <c r="F493" s="214"/>
    </row>
    <row r="494" spans="1:6" ht="25.5" hidden="1" customHeight="1" x14ac:dyDescent="0.25">
      <c r="A494" s="202" ph="1">
        <v>8</v>
      </c>
      <c r="B494" s="198" t="s">
        <v>359</v>
      </c>
      <c r="C494" s="198" t="s">
        <v>552</v>
      </c>
      <c r="D494" s="199" t="s">
        <v>333</v>
      </c>
      <c r="E494" s="202" t="s">
        <v>437</v>
      </c>
      <c r="F494" s="214"/>
    </row>
    <row r="495" spans="1:6" ht="25.5" hidden="1" customHeight="1" x14ac:dyDescent="0.25">
      <c r="A495" s="202" ph="1">
        <v>9</v>
      </c>
      <c r="B495" s="198" t="s">
        <v>359</v>
      </c>
      <c r="C495" s="198" t="s">
        <v>552</v>
      </c>
      <c r="D495" s="199" t="s">
        <v>294</v>
      </c>
      <c r="E495" s="202" t="s">
        <v>437</v>
      </c>
      <c r="F495" s="214"/>
    </row>
    <row r="496" spans="1:6" ht="25.5" hidden="1" customHeight="1" x14ac:dyDescent="0.25">
      <c r="A496" s="202" ph="1">
        <v>10</v>
      </c>
      <c r="B496" s="198" t="s">
        <v>359</v>
      </c>
      <c r="C496" s="198" t="s">
        <v>551</v>
      </c>
      <c r="D496" s="199" t="s">
        <v>365</v>
      </c>
      <c r="E496" s="202" t="s">
        <v>437</v>
      </c>
      <c r="F496" s="214"/>
    </row>
    <row r="497" spans="1:6" ht="25.5" hidden="1" customHeight="1" x14ac:dyDescent="0.25">
      <c r="A497" s="202" ph="1">
        <v>11</v>
      </c>
      <c r="B497" s="198" t="s">
        <v>359</v>
      </c>
      <c r="C497" s="198" t="s">
        <v>552</v>
      </c>
      <c r="D497" s="199" t="s">
        <v>223</v>
      </c>
      <c r="E497" s="202" t="s">
        <v>437</v>
      </c>
      <c r="F497" s="214"/>
    </row>
    <row r="498" spans="1:6" ht="25.5" hidden="1" customHeight="1" x14ac:dyDescent="0.25">
      <c r="A498" s="202" ph="1">
        <v>12</v>
      </c>
      <c r="B498" s="198" t="s">
        <v>359</v>
      </c>
      <c r="C498" s="198" t="s">
        <v>551</v>
      </c>
      <c r="D498" s="199" t="s">
        <v>292</v>
      </c>
      <c r="E498" s="202" t="s">
        <v>437</v>
      </c>
      <c r="F498" s="214"/>
    </row>
    <row r="499" spans="1:6" ht="25.5" hidden="1" customHeight="1" x14ac:dyDescent="0.25">
      <c r="A499" s="202" ph="1">
        <v>13</v>
      </c>
      <c r="B499" s="198" t="s">
        <v>359</v>
      </c>
      <c r="C499" s="198" t="s">
        <v>551</v>
      </c>
      <c r="D499" s="199" t="s">
        <v>581</v>
      </c>
      <c r="E499" s="202" t="s">
        <v>832</v>
      </c>
      <c r="F499" s="214"/>
    </row>
    <row r="500" spans="1:6" ht="25.5" customHeight="1" x14ac:dyDescent="0.25">
      <c r="A500" s="202" ph="1">
        <v>14</v>
      </c>
      <c r="B500" s="198" t="s">
        <v>359</v>
      </c>
      <c r="C500" s="198" t="s">
        <v>551</v>
      </c>
      <c r="D500" s="199" t="s">
        <v>591</v>
      </c>
      <c r="E500" s="202" t="s">
        <v>954</v>
      </c>
      <c r="F500" s="215" t="s">
        <v>955</v>
      </c>
    </row>
    <row r="501" spans="1:6" ht="25.5" hidden="1" customHeight="1" x14ac:dyDescent="0.25">
      <c r="A501" s="202" ph="1">
        <v>15</v>
      </c>
      <c r="B501" s="198" t="s">
        <v>359</v>
      </c>
      <c r="C501" s="198" t="s">
        <v>552</v>
      </c>
      <c r="D501" s="199" t="s">
        <v>366</v>
      </c>
      <c r="E501" s="202" t="s">
        <v>832</v>
      </c>
      <c r="F501" s="214"/>
    </row>
    <row r="502" spans="1:6" ht="25.5" hidden="1" customHeight="1" x14ac:dyDescent="0.25">
      <c r="A502" s="202" ph="1">
        <v>16</v>
      </c>
      <c r="B502" s="198" t="s">
        <v>359</v>
      </c>
      <c r="C502" s="198" t="s">
        <v>551</v>
      </c>
      <c r="D502" s="199" t="s">
        <v>248</v>
      </c>
      <c r="E502" s="202" t="s">
        <v>832</v>
      </c>
      <c r="F502" s="214"/>
    </row>
    <row r="503" spans="1:6" ht="25.5" hidden="1" customHeight="1" x14ac:dyDescent="0.25">
      <c r="A503" s="202" ph="1">
        <v>17</v>
      </c>
      <c r="B503" s="198" t="s">
        <v>359</v>
      </c>
      <c r="C503" s="198" t="s">
        <v>552</v>
      </c>
      <c r="D503" s="199" t="s">
        <v>713</v>
      </c>
      <c r="E503" s="202" t="s">
        <v>832</v>
      </c>
      <c r="F503" s="214"/>
    </row>
    <row r="504" spans="1:6" ht="25.5" customHeight="1" x14ac:dyDescent="0.25">
      <c r="A504" s="202" ph="1">
        <v>18</v>
      </c>
      <c r="B504" s="198" t="s">
        <v>359</v>
      </c>
      <c r="C504" s="198" t="s">
        <v>552</v>
      </c>
      <c r="D504" s="199" t="s">
        <v>367</v>
      </c>
      <c r="E504" s="202" t="s">
        <v>886</v>
      </c>
      <c r="F504" s="214" t="s">
        <v>956</v>
      </c>
    </row>
    <row r="505" spans="1:6" ht="25.5" hidden="1" customHeight="1" x14ac:dyDescent="0.25">
      <c r="A505" s="202" ph="1">
        <v>19</v>
      </c>
      <c r="B505" s="198" t="s">
        <v>359</v>
      </c>
      <c r="C505" s="198" t="s">
        <v>552</v>
      </c>
      <c r="D505" s="199" t="s">
        <v>322</v>
      </c>
      <c r="E505" s="202" t="s">
        <v>832</v>
      </c>
      <c r="F505" s="214"/>
    </row>
    <row r="506" spans="1:6" ht="25.5" hidden="1" customHeight="1" x14ac:dyDescent="0.25">
      <c r="A506" s="202" ph="1">
        <v>20</v>
      </c>
      <c r="B506" s="198" t="s">
        <v>811</v>
      </c>
      <c r="C506" s="198" t="s">
        <v>552</v>
      </c>
      <c r="D506" s="199" t="s">
        <v>368</v>
      </c>
      <c r="E506" s="202" t="s">
        <v>832</v>
      </c>
      <c r="F506" s="214"/>
    </row>
    <row r="507" spans="1:6" ht="25.5" hidden="1" customHeight="1" x14ac:dyDescent="0.25">
      <c r="A507" s="202" ph="1">
        <v>21</v>
      </c>
      <c r="B507" s="198" t="s">
        <v>359</v>
      </c>
      <c r="C507" s="198" t="s">
        <v>552</v>
      </c>
      <c r="D507" s="199" t="s">
        <v>290</v>
      </c>
      <c r="E507" s="202" t="s">
        <v>832</v>
      </c>
      <c r="F507" s="214"/>
    </row>
    <row r="508" spans="1:6" ht="25.5" hidden="1" customHeight="1" x14ac:dyDescent="0.25">
      <c r="A508" s="202" ph="1">
        <v>22</v>
      </c>
      <c r="B508" s="198" t="s">
        <v>359</v>
      </c>
      <c r="C508" s="198" t="s">
        <v>552</v>
      </c>
      <c r="D508" s="199" t="s">
        <v>369</v>
      </c>
      <c r="E508" s="202" t="s">
        <v>437</v>
      </c>
      <c r="F508" s="214"/>
    </row>
    <row r="509" spans="1:6" ht="25.5" hidden="1" customHeight="1" x14ac:dyDescent="0.25">
      <c r="A509" s="202" ph="1">
        <v>23</v>
      </c>
      <c r="B509" s="198" t="s">
        <v>359</v>
      </c>
      <c r="C509" s="198" t="s">
        <v>552</v>
      </c>
      <c r="D509" s="199" t="s">
        <v>370</v>
      </c>
      <c r="E509" s="202" t="s">
        <v>437</v>
      </c>
      <c r="F509" s="214"/>
    </row>
    <row r="510" spans="1:6" ht="25.5" hidden="1" customHeight="1" x14ac:dyDescent="0.25">
      <c r="A510" s="202" ph="1">
        <v>24</v>
      </c>
      <c r="B510" s="198" t="s">
        <v>359</v>
      </c>
      <c r="C510" s="198" t="s">
        <v>552</v>
      </c>
      <c r="D510" s="199" t="s">
        <v>418</v>
      </c>
      <c r="E510" s="202" t="s">
        <v>832</v>
      </c>
      <c r="F510" s="214"/>
    </row>
    <row r="511" spans="1:6" ht="25.5" hidden="1" customHeight="1" x14ac:dyDescent="0.25">
      <c r="A511" s="202" ph="1">
        <v>25</v>
      </c>
      <c r="B511" s="198" t="s">
        <v>359</v>
      </c>
      <c r="C511" s="198" t="s">
        <v>552</v>
      </c>
      <c r="D511" s="199" t="s">
        <v>371</v>
      </c>
      <c r="E511" s="202" t="s">
        <v>437</v>
      </c>
      <c r="F511" s="214"/>
    </row>
    <row r="512" spans="1:6" ht="25.5" hidden="1" customHeight="1" x14ac:dyDescent="0.25">
      <c r="A512" s="202" ph="1">
        <v>26</v>
      </c>
      <c r="B512" s="198" t="s">
        <v>359</v>
      </c>
      <c r="C512" s="198" t="s">
        <v>552</v>
      </c>
      <c r="D512" s="199" t="s">
        <v>495</v>
      </c>
      <c r="E512" s="202" t="s">
        <v>437</v>
      </c>
      <c r="F512" s="214"/>
    </row>
    <row r="513" spans="1:6" ht="25.5" hidden="1" customHeight="1" x14ac:dyDescent="0.25">
      <c r="A513" s="202" ph="1">
        <v>27</v>
      </c>
      <c r="B513" s="198" t="s">
        <v>359</v>
      </c>
      <c r="C513" s="198" t="s">
        <v>552</v>
      </c>
      <c r="D513" s="199" t="s">
        <v>445</v>
      </c>
      <c r="E513" s="202" t="s">
        <v>437</v>
      </c>
      <c r="F513" s="214"/>
    </row>
    <row r="514" spans="1:6" ht="25.5" hidden="1" customHeight="1" x14ac:dyDescent="0.25">
      <c r="A514" s="202" ph="1">
        <v>28</v>
      </c>
      <c r="B514" s="198" t="s">
        <v>359</v>
      </c>
      <c r="C514" s="198" t="s">
        <v>552</v>
      </c>
      <c r="D514" s="199" t="s">
        <v>677</v>
      </c>
      <c r="E514" s="202" t="s">
        <v>437</v>
      </c>
      <c r="F514" s="214"/>
    </row>
    <row r="515" spans="1:6" ht="25.5" hidden="1" customHeight="1" x14ac:dyDescent="0.25">
      <c r="A515" s="202" ph="1">
        <v>29</v>
      </c>
      <c r="B515" s="198" t="s">
        <v>359</v>
      </c>
      <c r="C515" s="198" t="s">
        <v>551</v>
      </c>
      <c r="D515" s="199" t="s">
        <v>540</v>
      </c>
      <c r="E515" s="202" t="s">
        <v>437</v>
      </c>
      <c r="F515" s="214"/>
    </row>
    <row r="516" spans="1:6" ht="25.5" hidden="1" customHeight="1" x14ac:dyDescent="0.25">
      <c r="A516" s="202" ph="1">
        <v>1</v>
      </c>
      <c r="B516" s="198" t="s">
        <v>359</v>
      </c>
      <c r="C516" s="198" t="s">
        <v>553</v>
      </c>
      <c r="D516" s="199" t="s">
        <v>467</v>
      </c>
      <c r="E516" s="202" t="s">
        <v>832</v>
      </c>
      <c r="F516" s="214"/>
    </row>
    <row r="517" spans="1:6" ht="25.5" hidden="1" customHeight="1" x14ac:dyDescent="0.25">
      <c r="A517" s="202" ph="1">
        <v>2</v>
      </c>
      <c r="B517" s="198" t="s">
        <v>359</v>
      </c>
      <c r="C517" s="198" t="s">
        <v>553</v>
      </c>
      <c r="D517" s="199" t="s">
        <v>361</v>
      </c>
      <c r="E517" s="202" t="s">
        <v>832</v>
      </c>
      <c r="F517" s="214"/>
    </row>
    <row r="518" spans="1:6" ht="25.5" hidden="1" customHeight="1" x14ac:dyDescent="0.25">
      <c r="A518" s="202" ph="1">
        <v>3</v>
      </c>
      <c r="B518" s="198" t="s">
        <v>359</v>
      </c>
      <c r="C518" s="198" t="s">
        <v>554</v>
      </c>
      <c r="D518" s="199" t="s">
        <v>569</v>
      </c>
      <c r="E518" s="202" t="s">
        <v>832</v>
      </c>
      <c r="F518" s="214"/>
    </row>
    <row r="519" spans="1:6" ht="25.5" hidden="1" customHeight="1" x14ac:dyDescent="0.25">
      <c r="A519" s="202" ph="1">
        <v>4</v>
      </c>
      <c r="B519" s="198" t="s">
        <v>359</v>
      </c>
      <c r="C519" s="198" t="s">
        <v>553</v>
      </c>
      <c r="D519" s="199" t="s">
        <v>289</v>
      </c>
      <c r="E519" s="202" t="s">
        <v>832</v>
      </c>
      <c r="F519" s="214"/>
    </row>
    <row r="520" spans="1:6" ht="25.5" hidden="1" customHeight="1" x14ac:dyDescent="0.25">
      <c r="A520" s="202" ph="1">
        <v>5</v>
      </c>
      <c r="B520" s="198" t="s">
        <v>359</v>
      </c>
      <c r="C520" s="198" t="s">
        <v>553</v>
      </c>
      <c r="D520" s="199" t="s">
        <v>810</v>
      </c>
      <c r="E520" s="202" t="s">
        <v>832</v>
      </c>
      <c r="F520" s="214"/>
    </row>
    <row r="521" spans="1:6" ht="25.5" hidden="1" customHeight="1" x14ac:dyDescent="0.25">
      <c r="A521" s="202" ph="1">
        <v>6</v>
      </c>
      <c r="B521" s="198" t="s">
        <v>359</v>
      </c>
      <c r="C521" s="198" t="s">
        <v>553</v>
      </c>
      <c r="D521" s="199" t="s">
        <v>450</v>
      </c>
      <c r="E521" s="202" t="s">
        <v>832</v>
      </c>
      <c r="F521" s="214"/>
    </row>
    <row r="522" spans="1:6" ht="25.5" hidden="1" customHeight="1" x14ac:dyDescent="0.25">
      <c r="A522" s="202" ph="1">
        <v>7</v>
      </c>
      <c r="B522" s="198" t="s">
        <v>359</v>
      </c>
      <c r="C522" s="198" t="s">
        <v>554</v>
      </c>
      <c r="D522" s="199" t="s">
        <v>364</v>
      </c>
      <c r="E522" s="202" t="s">
        <v>832</v>
      </c>
      <c r="F522" s="214"/>
    </row>
    <row r="523" spans="1:6" ht="25.5" hidden="1" customHeight="1" x14ac:dyDescent="0.25">
      <c r="A523" s="202" ph="1">
        <v>8</v>
      </c>
      <c r="B523" s="198" t="s">
        <v>359</v>
      </c>
      <c r="C523" s="198" t="s">
        <v>553</v>
      </c>
      <c r="D523" s="199" t="s">
        <v>333</v>
      </c>
      <c r="E523" s="202" t="s">
        <v>437</v>
      </c>
      <c r="F523" s="214"/>
    </row>
    <row r="524" spans="1:6" ht="25.5" hidden="1" customHeight="1" x14ac:dyDescent="0.25">
      <c r="A524" s="202" ph="1">
        <v>9</v>
      </c>
      <c r="B524" s="198" t="s">
        <v>359</v>
      </c>
      <c r="C524" s="198" t="s">
        <v>554</v>
      </c>
      <c r="D524" s="199" t="s">
        <v>294</v>
      </c>
      <c r="E524" s="202" t="s">
        <v>437</v>
      </c>
      <c r="F524" s="214"/>
    </row>
    <row r="525" spans="1:6" ht="25.5" hidden="1" customHeight="1" x14ac:dyDescent="0.25">
      <c r="A525" s="202" ph="1">
        <v>10</v>
      </c>
      <c r="B525" s="198" t="s">
        <v>359</v>
      </c>
      <c r="C525" s="198" t="s">
        <v>553</v>
      </c>
      <c r="D525" s="199" t="s">
        <v>555</v>
      </c>
      <c r="E525" s="202" t="s">
        <v>437</v>
      </c>
      <c r="F525" s="214"/>
    </row>
    <row r="526" spans="1:6" ht="25.5" hidden="1" customHeight="1" x14ac:dyDescent="0.25">
      <c r="A526" s="202" ph="1">
        <v>11</v>
      </c>
      <c r="B526" s="198" t="s">
        <v>359</v>
      </c>
      <c r="C526" s="198" t="s">
        <v>556</v>
      </c>
      <c r="D526" s="199" t="s">
        <v>223</v>
      </c>
      <c r="E526" s="202" t="s">
        <v>437</v>
      </c>
      <c r="F526" s="214"/>
    </row>
    <row r="527" spans="1:6" ht="25.5" hidden="1" customHeight="1" x14ac:dyDescent="0.25">
      <c r="A527" s="202" ph="1">
        <v>12</v>
      </c>
      <c r="B527" s="198" t="s">
        <v>359</v>
      </c>
      <c r="C527" s="198" t="s">
        <v>553</v>
      </c>
      <c r="D527" s="199" t="s">
        <v>557</v>
      </c>
      <c r="E527" s="202" t="s">
        <v>437</v>
      </c>
      <c r="F527" s="214"/>
    </row>
    <row r="528" spans="1:6" ht="25.5" hidden="1" customHeight="1" x14ac:dyDescent="0.25">
      <c r="A528" s="202" ph="1">
        <v>13</v>
      </c>
      <c r="B528" s="198" t="s">
        <v>359</v>
      </c>
      <c r="C528" s="198" t="s">
        <v>554</v>
      </c>
      <c r="D528" s="199" t="s">
        <v>581</v>
      </c>
      <c r="E528" s="202" t="s">
        <v>832</v>
      </c>
      <c r="F528" s="214"/>
    </row>
    <row r="529" spans="1:6" ht="25.5" hidden="1" customHeight="1" x14ac:dyDescent="0.25">
      <c r="A529" s="202" ph="1">
        <v>14</v>
      </c>
      <c r="B529" s="198" t="s">
        <v>359</v>
      </c>
      <c r="C529" s="198" t="s">
        <v>554</v>
      </c>
      <c r="D529" s="199" t="s">
        <v>581</v>
      </c>
      <c r="E529" s="202" t="s">
        <v>832</v>
      </c>
      <c r="F529" s="214"/>
    </row>
    <row r="530" spans="1:6" ht="25.5" hidden="1" customHeight="1" x14ac:dyDescent="0.25">
      <c r="A530" s="202" ph="1">
        <v>15</v>
      </c>
      <c r="B530" s="198" t="s">
        <v>359</v>
      </c>
      <c r="C530" s="198" t="s">
        <v>554</v>
      </c>
      <c r="D530" s="199" t="s">
        <v>812</v>
      </c>
      <c r="E530" s="202" t="s">
        <v>832</v>
      </c>
      <c r="F530" s="214"/>
    </row>
    <row r="531" spans="1:6" ht="25.5" hidden="1" customHeight="1" x14ac:dyDescent="0.25">
      <c r="A531" s="202" ph="1">
        <v>16</v>
      </c>
      <c r="B531" s="198" t="s">
        <v>359</v>
      </c>
      <c r="C531" s="198" t="s">
        <v>554</v>
      </c>
      <c r="D531" s="199" t="s">
        <v>813</v>
      </c>
      <c r="E531" s="202" t="s">
        <v>437</v>
      </c>
      <c r="F531" s="214"/>
    </row>
    <row r="532" spans="1:6" ht="25.5" hidden="1" customHeight="1" x14ac:dyDescent="0.25">
      <c r="A532" s="202" ph="1">
        <v>17</v>
      </c>
      <c r="B532" s="198" t="s">
        <v>359</v>
      </c>
      <c r="C532" s="198" t="s">
        <v>553</v>
      </c>
      <c r="D532" s="199" t="s">
        <v>814</v>
      </c>
      <c r="E532" s="202" t="s">
        <v>832</v>
      </c>
      <c r="F532" s="214"/>
    </row>
    <row r="533" spans="1:6" ht="25.5" hidden="1" customHeight="1" x14ac:dyDescent="0.25">
      <c r="A533" s="202" ph="1">
        <v>18</v>
      </c>
      <c r="B533" s="198" t="s">
        <v>359</v>
      </c>
      <c r="C533" s="198" t="s">
        <v>554</v>
      </c>
      <c r="D533" s="199" t="s">
        <v>366</v>
      </c>
      <c r="E533" s="202" t="s">
        <v>832</v>
      </c>
      <c r="F533" s="214"/>
    </row>
    <row r="534" spans="1:6" ht="25.5" hidden="1" customHeight="1" x14ac:dyDescent="0.25">
      <c r="A534" s="202" ph="1">
        <v>19</v>
      </c>
      <c r="B534" s="198" t="s">
        <v>359</v>
      </c>
      <c r="C534" s="198" t="s">
        <v>558</v>
      </c>
      <c r="D534" s="199" t="s">
        <v>248</v>
      </c>
      <c r="E534" s="202" t="s">
        <v>832</v>
      </c>
      <c r="F534" s="214"/>
    </row>
    <row r="535" spans="1:6" ht="25.5" hidden="1" customHeight="1" x14ac:dyDescent="0.25">
      <c r="A535" s="202" ph="1">
        <v>20</v>
      </c>
      <c r="B535" s="198" t="s">
        <v>359</v>
      </c>
      <c r="C535" s="198" t="s">
        <v>553</v>
      </c>
      <c r="D535" s="199" t="s">
        <v>713</v>
      </c>
      <c r="E535" s="202" t="s">
        <v>832</v>
      </c>
      <c r="F535" s="214"/>
    </row>
    <row r="536" spans="1:6" ht="25.5" hidden="1" customHeight="1" x14ac:dyDescent="0.25">
      <c r="A536" s="202" ph="1">
        <v>21</v>
      </c>
      <c r="B536" s="198" t="s">
        <v>359</v>
      </c>
      <c r="C536" s="198" t="s">
        <v>553</v>
      </c>
      <c r="D536" s="199" t="s">
        <v>368</v>
      </c>
      <c r="E536" s="202" t="s">
        <v>832</v>
      </c>
      <c r="F536" s="214"/>
    </row>
    <row r="537" spans="1:6" ht="25.5" hidden="1" customHeight="1" x14ac:dyDescent="0.25">
      <c r="A537" s="202" ph="1">
        <v>22</v>
      </c>
      <c r="B537" s="198" t="s">
        <v>359</v>
      </c>
      <c r="C537" s="198" t="s">
        <v>559</v>
      </c>
      <c r="D537" s="199" t="s">
        <v>560</v>
      </c>
      <c r="E537" s="202" t="s">
        <v>832</v>
      </c>
      <c r="F537" s="214"/>
    </row>
    <row r="538" spans="1:6" ht="25.5" hidden="1" customHeight="1" x14ac:dyDescent="0.25">
      <c r="A538" s="202" ph="1">
        <v>23</v>
      </c>
      <c r="B538" s="198" t="s">
        <v>359</v>
      </c>
      <c r="C538" s="198" t="s">
        <v>553</v>
      </c>
      <c r="D538" s="199" t="s">
        <v>290</v>
      </c>
      <c r="E538" s="202" t="s">
        <v>832</v>
      </c>
      <c r="F538" s="214"/>
    </row>
    <row r="539" spans="1:6" ht="25.5" hidden="1" customHeight="1" x14ac:dyDescent="0.25">
      <c r="A539" s="202" ph="1">
        <v>24</v>
      </c>
      <c r="B539" s="198" t="s">
        <v>359</v>
      </c>
      <c r="C539" s="198" t="s">
        <v>561</v>
      </c>
      <c r="D539" s="199" t="s">
        <v>562</v>
      </c>
      <c r="E539" s="202" t="s">
        <v>437</v>
      </c>
      <c r="F539" s="214"/>
    </row>
    <row r="540" spans="1:6" ht="25.5" hidden="1" customHeight="1" x14ac:dyDescent="0.25">
      <c r="A540" s="202" ph="1">
        <v>25</v>
      </c>
      <c r="B540" s="198" t="s">
        <v>359</v>
      </c>
      <c r="C540" s="198" t="s">
        <v>558</v>
      </c>
      <c r="D540" s="199" t="s">
        <v>418</v>
      </c>
      <c r="E540" s="202" t="s">
        <v>832</v>
      </c>
      <c r="F540" s="214"/>
    </row>
    <row r="541" spans="1:6" ht="25.5" hidden="1" customHeight="1" x14ac:dyDescent="0.25">
      <c r="A541" s="202" ph="1">
        <v>26</v>
      </c>
      <c r="B541" s="198" t="s">
        <v>359</v>
      </c>
      <c r="C541" s="198" t="s">
        <v>563</v>
      </c>
      <c r="D541" s="199" t="s">
        <v>540</v>
      </c>
      <c r="E541" s="202" t="s">
        <v>437</v>
      </c>
      <c r="F541" s="214"/>
    </row>
    <row r="542" spans="1:6" ht="25.5" hidden="1" customHeight="1" x14ac:dyDescent="0.25">
      <c r="A542" s="202" ph="1">
        <v>27</v>
      </c>
      <c r="B542" s="198" t="s">
        <v>359</v>
      </c>
      <c r="C542" s="198" t="s">
        <v>554</v>
      </c>
      <c r="D542" s="199" t="s">
        <v>564</v>
      </c>
      <c r="E542" s="202" t="s">
        <v>437</v>
      </c>
      <c r="F542" s="214"/>
    </row>
    <row r="543" spans="1:6" ht="25.5" hidden="1" customHeight="1" x14ac:dyDescent="0.25">
      <c r="A543" s="202" ph="1">
        <v>28</v>
      </c>
      <c r="B543" s="198" t="s">
        <v>359</v>
      </c>
      <c r="C543" s="198" t="s">
        <v>554</v>
      </c>
      <c r="D543" s="199" t="s">
        <v>719</v>
      </c>
      <c r="E543" s="202" t="s">
        <v>437</v>
      </c>
      <c r="F543" s="214"/>
    </row>
    <row r="544" spans="1:6" ht="25.5" hidden="1" customHeight="1" x14ac:dyDescent="0.25">
      <c r="A544" s="202" ph="1">
        <v>29</v>
      </c>
      <c r="B544" s="198" t="s">
        <v>359</v>
      </c>
      <c r="C544" s="198" t="s">
        <v>554</v>
      </c>
      <c r="D544" s="199" t="s">
        <v>677</v>
      </c>
      <c r="E544" s="202" t="s">
        <v>437</v>
      </c>
      <c r="F544" s="214"/>
    </row>
    <row r="545" spans="1:6" ht="25.5" hidden="1" customHeight="1" x14ac:dyDescent="0.25">
      <c r="A545" s="202" ph="1">
        <v>30</v>
      </c>
      <c r="B545" s="198" t="s">
        <v>359</v>
      </c>
      <c r="C545" s="198" t="s">
        <v>561</v>
      </c>
      <c r="D545" s="199" t="s">
        <v>495</v>
      </c>
      <c r="E545" s="202" t="s">
        <v>437</v>
      </c>
      <c r="F545" s="214"/>
    </row>
    <row r="546" spans="1:6" ht="25.5" hidden="1" customHeight="1" x14ac:dyDescent="0.25">
      <c r="A546" s="202">
        <v>1</v>
      </c>
      <c r="B546" s="198" t="s">
        <v>359</v>
      </c>
      <c r="C546" s="198" t="s">
        <v>388</v>
      </c>
      <c r="D546" s="199" t="s">
        <v>519</v>
      </c>
      <c r="E546" s="202" t="s">
        <v>832</v>
      </c>
      <c r="F546" s="214"/>
    </row>
    <row r="547" spans="1:6" ht="25.5" hidden="1" customHeight="1" x14ac:dyDescent="0.25">
      <c r="A547" s="202">
        <v>2</v>
      </c>
      <c r="B547" s="198" t="s">
        <v>359</v>
      </c>
      <c r="C547" s="198" t="s">
        <v>388</v>
      </c>
      <c r="D547" s="199" t="s">
        <v>569</v>
      </c>
      <c r="E547" s="202" t="s">
        <v>832</v>
      </c>
      <c r="F547" s="214"/>
    </row>
    <row r="548" spans="1:6" ht="25.5" hidden="1" customHeight="1" x14ac:dyDescent="0.25">
      <c r="A548" s="202">
        <v>3</v>
      </c>
      <c r="B548" s="198" t="s">
        <v>359</v>
      </c>
      <c r="C548" s="198" t="s">
        <v>388</v>
      </c>
      <c r="D548" s="199" t="s">
        <v>322</v>
      </c>
      <c r="E548" s="202" t="s">
        <v>832</v>
      </c>
      <c r="F548" s="214"/>
    </row>
    <row r="549" spans="1:6" ht="25.5" hidden="1" customHeight="1" x14ac:dyDescent="0.25">
      <c r="A549" s="202">
        <v>4</v>
      </c>
      <c r="B549" s="198" t="s">
        <v>359</v>
      </c>
      <c r="C549" s="198" t="s">
        <v>388</v>
      </c>
      <c r="D549" s="199" t="s">
        <v>418</v>
      </c>
      <c r="E549" s="202" t="s">
        <v>832</v>
      </c>
      <c r="F549" s="214"/>
    </row>
    <row r="550" spans="1:6" ht="25.5" hidden="1" customHeight="1" x14ac:dyDescent="0.25">
      <c r="A550" s="202">
        <v>5</v>
      </c>
      <c r="B550" s="198" t="s">
        <v>359</v>
      </c>
      <c r="C550" s="198" t="s">
        <v>388</v>
      </c>
      <c r="D550" s="199" t="s">
        <v>248</v>
      </c>
      <c r="E550" s="202" t="s">
        <v>832</v>
      </c>
      <c r="F550" s="214"/>
    </row>
    <row r="551" spans="1:6" ht="25.5" hidden="1" customHeight="1" x14ac:dyDescent="0.25">
      <c r="A551" s="202">
        <v>6</v>
      </c>
      <c r="B551" s="198" t="s">
        <v>359</v>
      </c>
      <c r="C551" s="198" t="s">
        <v>388</v>
      </c>
      <c r="D551" s="199" t="s">
        <v>544</v>
      </c>
      <c r="E551" s="202" t="s">
        <v>832</v>
      </c>
      <c r="F551" s="214"/>
    </row>
    <row r="552" spans="1:6" ht="25.5" hidden="1" customHeight="1" x14ac:dyDescent="0.25">
      <c r="A552" s="202">
        <v>7</v>
      </c>
      <c r="B552" s="198" t="s">
        <v>359</v>
      </c>
      <c r="C552" s="198" t="s">
        <v>388</v>
      </c>
      <c r="D552" s="199" t="s">
        <v>565</v>
      </c>
      <c r="E552" s="202" t="s">
        <v>832</v>
      </c>
      <c r="F552" s="214"/>
    </row>
    <row r="553" spans="1:6" ht="25.5" hidden="1" customHeight="1" x14ac:dyDescent="0.25">
      <c r="A553" s="202">
        <v>8</v>
      </c>
      <c r="B553" s="198" t="s">
        <v>359</v>
      </c>
      <c r="C553" s="198" t="s">
        <v>388</v>
      </c>
      <c r="D553" s="199" t="s">
        <v>333</v>
      </c>
      <c r="E553" s="202" t="s">
        <v>437</v>
      </c>
      <c r="F553" s="214"/>
    </row>
    <row r="554" spans="1:6" ht="25.5" hidden="1" customHeight="1" x14ac:dyDescent="0.25">
      <c r="A554" s="202">
        <v>9</v>
      </c>
      <c r="B554" s="198" t="s">
        <v>359</v>
      </c>
      <c r="C554" s="198" t="s">
        <v>388</v>
      </c>
      <c r="D554" s="199" t="s">
        <v>304</v>
      </c>
      <c r="E554" s="202" t="s">
        <v>437</v>
      </c>
      <c r="F554" s="214"/>
    </row>
    <row r="555" spans="1:6" ht="25.5" hidden="1" customHeight="1" x14ac:dyDescent="0.25">
      <c r="A555" s="202">
        <v>10</v>
      </c>
      <c r="B555" s="198" t="s">
        <v>359</v>
      </c>
      <c r="C555" s="198" t="s">
        <v>388</v>
      </c>
      <c r="D555" s="199" t="s">
        <v>445</v>
      </c>
      <c r="E555" s="202" t="s">
        <v>437</v>
      </c>
      <c r="F555" s="214"/>
    </row>
    <row r="556" spans="1:6" ht="25.5" hidden="1" customHeight="1" x14ac:dyDescent="0.25">
      <c r="A556" s="202">
        <v>1</v>
      </c>
      <c r="B556" s="198" t="s">
        <v>359</v>
      </c>
      <c r="C556" s="198" t="s">
        <v>389</v>
      </c>
      <c r="D556" s="199" t="s">
        <v>569</v>
      </c>
      <c r="E556" s="202" t="s">
        <v>832</v>
      </c>
      <c r="F556" s="214"/>
    </row>
    <row r="557" spans="1:6" ht="25.5" hidden="1" customHeight="1" x14ac:dyDescent="0.25">
      <c r="A557" s="202">
        <v>2</v>
      </c>
      <c r="B557" s="198" t="s">
        <v>359</v>
      </c>
      <c r="C557" s="198" t="s">
        <v>389</v>
      </c>
      <c r="D557" s="199" t="s">
        <v>418</v>
      </c>
      <c r="E557" s="202" t="s">
        <v>832</v>
      </c>
      <c r="F557" s="214"/>
    </row>
    <row r="558" spans="1:6" ht="25.5" hidden="1" customHeight="1" x14ac:dyDescent="0.25">
      <c r="A558" s="202">
        <v>3</v>
      </c>
      <c r="B558" s="198" t="s">
        <v>359</v>
      </c>
      <c r="C558" s="198" t="s">
        <v>389</v>
      </c>
      <c r="D558" s="199" t="s">
        <v>248</v>
      </c>
      <c r="E558" s="202" t="s">
        <v>832</v>
      </c>
      <c r="F558" s="214"/>
    </row>
    <row r="559" spans="1:6" ht="25.5" hidden="1" customHeight="1" x14ac:dyDescent="0.25">
      <c r="A559" s="202">
        <v>4</v>
      </c>
      <c r="B559" s="198" t="s">
        <v>359</v>
      </c>
      <c r="C559" s="198" t="s">
        <v>389</v>
      </c>
      <c r="D559" s="199" t="s">
        <v>544</v>
      </c>
      <c r="E559" s="202" t="s">
        <v>832</v>
      </c>
      <c r="F559" s="214"/>
    </row>
    <row r="560" spans="1:6" ht="25.5" hidden="1" customHeight="1" x14ac:dyDescent="0.25">
      <c r="A560" s="202">
        <v>5</v>
      </c>
      <c r="B560" s="198" t="s">
        <v>359</v>
      </c>
      <c r="C560" s="198" t="s">
        <v>389</v>
      </c>
      <c r="D560" s="199" t="s">
        <v>565</v>
      </c>
      <c r="E560" s="202" t="s">
        <v>832</v>
      </c>
      <c r="F560" s="214"/>
    </row>
    <row r="561" spans="1:6" ht="25.5" hidden="1" customHeight="1" x14ac:dyDescent="0.25">
      <c r="A561" s="202">
        <v>6</v>
      </c>
      <c r="B561" s="198" t="s">
        <v>359</v>
      </c>
      <c r="C561" s="198" t="s">
        <v>389</v>
      </c>
      <c r="D561" s="199" t="s">
        <v>333</v>
      </c>
      <c r="E561" s="202" t="s">
        <v>437</v>
      </c>
      <c r="F561" s="214"/>
    </row>
    <row r="562" spans="1:6" ht="25.5" hidden="1" customHeight="1" x14ac:dyDescent="0.25">
      <c r="A562" s="202">
        <v>7</v>
      </c>
      <c r="B562" s="198" t="s">
        <v>359</v>
      </c>
      <c r="C562" s="198" t="s">
        <v>389</v>
      </c>
      <c r="D562" s="199" t="s">
        <v>304</v>
      </c>
      <c r="E562" s="202" t="s">
        <v>437</v>
      </c>
      <c r="F562" s="214"/>
    </row>
    <row r="563" spans="1:6" ht="25.5" hidden="1" customHeight="1" x14ac:dyDescent="0.25">
      <c r="A563" s="202">
        <v>8</v>
      </c>
      <c r="B563" s="198" t="s">
        <v>359</v>
      </c>
      <c r="C563" s="198" t="s">
        <v>389</v>
      </c>
      <c r="D563" s="199" t="s">
        <v>445</v>
      </c>
      <c r="E563" s="202" t="s">
        <v>437</v>
      </c>
      <c r="F563" s="214"/>
    </row>
    <row r="564" spans="1:6" ht="25.5" hidden="1" customHeight="1" x14ac:dyDescent="0.25">
      <c r="A564" s="202">
        <v>1</v>
      </c>
      <c r="B564" s="198" t="s">
        <v>359</v>
      </c>
      <c r="C564" s="198" t="s">
        <v>566</v>
      </c>
      <c r="D564" s="199" t="s">
        <v>519</v>
      </c>
      <c r="E564" s="202" t="s">
        <v>868</v>
      </c>
      <c r="F564" s="214"/>
    </row>
    <row r="565" spans="1:6" ht="25.5" hidden="1" customHeight="1" x14ac:dyDescent="0.25">
      <c r="A565" s="202">
        <v>2</v>
      </c>
      <c r="B565" s="198" t="s">
        <v>359</v>
      </c>
      <c r="C565" s="198" t="s">
        <v>568</v>
      </c>
      <c r="D565" s="199" t="s">
        <v>569</v>
      </c>
      <c r="E565" s="202" t="s">
        <v>868</v>
      </c>
      <c r="F565" s="214"/>
    </row>
    <row r="566" spans="1:6" ht="25.5" hidden="1" customHeight="1" x14ac:dyDescent="0.25">
      <c r="A566" s="202">
        <v>3</v>
      </c>
      <c r="B566" s="198" t="s">
        <v>359</v>
      </c>
      <c r="C566" s="198" t="s">
        <v>570</v>
      </c>
      <c r="D566" s="199" t="s">
        <v>248</v>
      </c>
      <c r="E566" s="202" t="s">
        <v>868</v>
      </c>
      <c r="F566" s="214"/>
    </row>
    <row r="567" spans="1:6" ht="25.5" hidden="1" customHeight="1" x14ac:dyDescent="0.25">
      <c r="A567" s="202">
        <v>4</v>
      </c>
      <c r="B567" s="198" t="s">
        <v>359</v>
      </c>
      <c r="C567" s="198" t="s">
        <v>568</v>
      </c>
      <c r="D567" s="199" t="s">
        <v>571</v>
      </c>
      <c r="E567" s="202" t="s">
        <v>868</v>
      </c>
      <c r="F567" s="214"/>
    </row>
    <row r="568" spans="1:6" ht="25.5" hidden="1" customHeight="1" x14ac:dyDescent="0.25">
      <c r="A568" s="202">
        <v>5</v>
      </c>
      <c r="B568" s="198" t="s">
        <v>359</v>
      </c>
      <c r="C568" s="198" t="s">
        <v>566</v>
      </c>
      <c r="D568" s="199" t="s">
        <v>869</v>
      </c>
      <c r="E568" s="202" t="s">
        <v>868</v>
      </c>
      <c r="F568" s="214"/>
    </row>
    <row r="569" spans="1:6" ht="25.5" hidden="1" customHeight="1" x14ac:dyDescent="0.25">
      <c r="A569" s="202">
        <v>6</v>
      </c>
      <c r="B569" s="198" t="s">
        <v>359</v>
      </c>
      <c r="C569" s="198" t="s">
        <v>572</v>
      </c>
      <c r="D569" s="199" t="s">
        <v>573</v>
      </c>
      <c r="E569" s="202" t="s">
        <v>868</v>
      </c>
      <c r="F569" s="214"/>
    </row>
    <row r="570" spans="1:6" ht="25.5" hidden="1" customHeight="1" x14ac:dyDescent="0.25">
      <c r="A570" s="202">
        <v>7</v>
      </c>
      <c r="B570" s="198" t="s">
        <v>359</v>
      </c>
      <c r="C570" s="198" t="s">
        <v>574</v>
      </c>
      <c r="D570" s="199" t="s">
        <v>853</v>
      </c>
      <c r="E570" s="202" t="s">
        <v>868</v>
      </c>
      <c r="F570" s="214"/>
    </row>
    <row r="571" spans="1:6" ht="25.5" hidden="1" customHeight="1" x14ac:dyDescent="0.25">
      <c r="A571" s="202">
        <v>8</v>
      </c>
      <c r="B571" s="198" t="s">
        <v>359</v>
      </c>
      <c r="C571" s="198" t="s">
        <v>568</v>
      </c>
      <c r="D571" s="199" t="s">
        <v>658</v>
      </c>
      <c r="E571" s="202" t="s">
        <v>870</v>
      </c>
      <c r="F571" s="214"/>
    </row>
    <row r="572" spans="1:6" ht="25.5" hidden="1" customHeight="1" x14ac:dyDescent="0.25">
      <c r="A572" s="202">
        <v>9</v>
      </c>
      <c r="B572" s="198" t="s">
        <v>359</v>
      </c>
      <c r="C572" s="198" t="s">
        <v>567</v>
      </c>
      <c r="D572" s="199" t="s">
        <v>294</v>
      </c>
      <c r="E572" s="202" t="s">
        <v>870</v>
      </c>
      <c r="F572" s="214"/>
    </row>
    <row r="573" spans="1:6" ht="25.5" hidden="1" customHeight="1" x14ac:dyDescent="0.25">
      <c r="A573" s="202">
        <v>10</v>
      </c>
      <c r="B573" s="198" t="s">
        <v>359</v>
      </c>
      <c r="C573" s="198" t="s">
        <v>570</v>
      </c>
      <c r="D573" s="199" t="s">
        <v>418</v>
      </c>
      <c r="E573" s="202" t="s">
        <v>868</v>
      </c>
      <c r="F573" s="214"/>
    </row>
    <row r="574" spans="1:6" ht="25.5" hidden="1" customHeight="1" x14ac:dyDescent="0.25">
      <c r="A574" s="202">
        <v>11</v>
      </c>
      <c r="B574" s="198" t="s">
        <v>359</v>
      </c>
      <c r="C574" s="198" t="s">
        <v>567</v>
      </c>
      <c r="D574" s="199" t="s">
        <v>575</v>
      </c>
      <c r="E574" s="202" t="s">
        <v>870</v>
      </c>
      <c r="F574" s="214"/>
    </row>
    <row r="575" spans="1:6" ht="25.5" hidden="1" customHeight="1" x14ac:dyDescent="0.25">
      <c r="A575" s="202">
        <v>12</v>
      </c>
      <c r="B575" s="198" t="s">
        <v>359</v>
      </c>
      <c r="C575" s="198" t="s">
        <v>568</v>
      </c>
      <c r="D575" s="199" t="s">
        <v>233</v>
      </c>
      <c r="E575" s="202" t="s">
        <v>870</v>
      </c>
      <c r="F575" s="214"/>
    </row>
    <row r="576" spans="1:6" ht="25.5" hidden="1" customHeight="1" x14ac:dyDescent="0.25">
      <c r="A576" s="202">
        <v>1</v>
      </c>
      <c r="B576" s="198" t="s">
        <v>359</v>
      </c>
      <c r="C576" s="198" t="s">
        <v>576</v>
      </c>
      <c r="D576" s="199" t="s">
        <v>577</v>
      </c>
      <c r="E576" s="202" t="s">
        <v>832</v>
      </c>
      <c r="F576" s="214"/>
    </row>
    <row r="577" spans="1:6" ht="25.5" hidden="1" customHeight="1" x14ac:dyDescent="0.25">
      <c r="A577" s="202">
        <v>2</v>
      </c>
      <c r="B577" s="198" t="s">
        <v>359</v>
      </c>
      <c r="C577" s="198" t="s">
        <v>578</v>
      </c>
      <c r="D577" s="199" t="s">
        <v>579</v>
      </c>
      <c r="E577" s="202" t="s">
        <v>832</v>
      </c>
      <c r="F577" s="214"/>
    </row>
    <row r="578" spans="1:6" ht="25.5" hidden="1" customHeight="1" x14ac:dyDescent="0.25">
      <c r="A578" s="202">
        <v>3</v>
      </c>
      <c r="B578" s="198" t="s">
        <v>359</v>
      </c>
      <c r="C578" s="198" t="s">
        <v>578</v>
      </c>
      <c r="D578" s="199" t="s">
        <v>840</v>
      </c>
      <c r="E578" s="202" t="s">
        <v>832</v>
      </c>
      <c r="F578" s="214"/>
    </row>
    <row r="579" spans="1:6" ht="25.5" hidden="1" customHeight="1" x14ac:dyDescent="0.25">
      <c r="A579" s="202">
        <v>4</v>
      </c>
      <c r="B579" s="198" t="s">
        <v>359</v>
      </c>
      <c r="C579" s="198" t="s">
        <v>576</v>
      </c>
      <c r="D579" s="199" t="s">
        <v>248</v>
      </c>
      <c r="E579" s="202" t="s">
        <v>832</v>
      </c>
      <c r="F579" s="214"/>
    </row>
    <row r="580" spans="1:6" ht="25.5" hidden="1" customHeight="1" x14ac:dyDescent="0.25">
      <c r="A580" s="202">
        <v>5</v>
      </c>
      <c r="B580" s="198" t="s">
        <v>359</v>
      </c>
      <c r="C580" s="198" t="s">
        <v>580</v>
      </c>
      <c r="D580" s="199" t="s">
        <v>419</v>
      </c>
      <c r="E580" s="202" t="s">
        <v>832</v>
      </c>
      <c r="F580" s="214"/>
    </row>
    <row r="581" spans="1:6" ht="25.5" hidden="1" customHeight="1" x14ac:dyDescent="0.25">
      <c r="A581" s="202">
        <v>6</v>
      </c>
      <c r="B581" s="198" t="s">
        <v>359</v>
      </c>
      <c r="C581" s="198" t="s">
        <v>576</v>
      </c>
      <c r="D581" s="199" t="s">
        <v>581</v>
      </c>
      <c r="E581" s="202" t="s">
        <v>832</v>
      </c>
      <c r="F581" s="214"/>
    </row>
    <row r="582" spans="1:6" ht="25.5" hidden="1" customHeight="1" x14ac:dyDescent="0.25">
      <c r="A582" s="202">
        <v>7</v>
      </c>
      <c r="B582" s="198" t="s">
        <v>359</v>
      </c>
      <c r="C582" s="198" t="s">
        <v>578</v>
      </c>
      <c r="D582" s="199" t="s">
        <v>591</v>
      </c>
      <c r="E582" s="202" t="s">
        <v>832</v>
      </c>
      <c r="F582" s="214"/>
    </row>
    <row r="583" spans="1:6" ht="25.5" hidden="1" customHeight="1" x14ac:dyDescent="0.25">
      <c r="A583" s="202">
        <v>8</v>
      </c>
      <c r="B583" s="198" t="s">
        <v>359</v>
      </c>
      <c r="C583" s="198" t="s">
        <v>582</v>
      </c>
      <c r="D583" s="199" t="s">
        <v>849</v>
      </c>
      <c r="E583" s="202" t="s">
        <v>832</v>
      </c>
      <c r="F583" s="214"/>
    </row>
    <row r="584" spans="1:6" ht="25.5" hidden="1" customHeight="1" x14ac:dyDescent="0.25">
      <c r="A584" s="202">
        <v>9</v>
      </c>
      <c r="B584" s="198" t="s">
        <v>359</v>
      </c>
      <c r="C584" s="198" t="s">
        <v>583</v>
      </c>
      <c r="D584" s="199" t="s">
        <v>584</v>
      </c>
      <c r="E584" s="202" t="s">
        <v>832</v>
      </c>
      <c r="F584" s="214"/>
    </row>
    <row r="585" spans="1:6" ht="25.5" hidden="1" customHeight="1" x14ac:dyDescent="0.25">
      <c r="A585" s="202">
        <v>10</v>
      </c>
      <c r="B585" s="198" t="s">
        <v>359</v>
      </c>
      <c r="C585" s="198" t="s">
        <v>578</v>
      </c>
      <c r="D585" s="199" t="s">
        <v>294</v>
      </c>
      <c r="E585" s="202" t="s">
        <v>437</v>
      </c>
      <c r="F585" s="214"/>
    </row>
    <row r="586" spans="1:6" ht="25.5" hidden="1" customHeight="1" x14ac:dyDescent="0.25">
      <c r="A586" s="202">
        <v>11</v>
      </c>
      <c r="B586" s="198" t="s">
        <v>359</v>
      </c>
      <c r="C586" s="198" t="s">
        <v>578</v>
      </c>
      <c r="D586" s="199" t="s">
        <v>369</v>
      </c>
      <c r="E586" s="202" t="s">
        <v>437</v>
      </c>
      <c r="F586" s="214"/>
    </row>
    <row r="587" spans="1:6" ht="25.5" hidden="1" customHeight="1" x14ac:dyDescent="0.25">
      <c r="A587" s="202">
        <v>12</v>
      </c>
      <c r="B587" s="198" t="s">
        <v>359</v>
      </c>
      <c r="C587" s="198" t="s">
        <v>582</v>
      </c>
      <c r="D587" s="199" t="s">
        <v>418</v>
      </c>
      <c r="E587" s="202" t="s">
        <v>832</v>
      </c>
      <c r="F587" s="214"/>
    </row>
    <row r="588" spans="1:6" ht="25.5" hidden="1" customHeight="1" x14ac:dyDescent="0.25">
      <c r="A588" s="202">
        <v>13</v>
      </c>
      <c r="B588" s="198" t="s">
        <v>359</v>
      </c>
      <c r="C588" s="198" t="s">
        <v>578</v>
      </c>
      <c r="D588" s="199" t="s">
        <v>586</v>
      </c>
      <c r="E588" s="202" t="s">
        <v>437</v>
      </c>
      <c r="F588" s="214"/>
    </row>
    <row r="589" spans="1:6" ht="25.5" hidden="1" customHeight="1" x14ac:dyDescent="0.25">
      <c r="A589" s="202">
        <v>14</v>
      </c>
      <c r="B589" s="198" t="s">
        <v>359</v>
      </c>
      <c r="C589" s="198" t="s">
        <v>578</v>
      </c>
      <c r="D589" s="204" t="s">
        <v>848</v>
      </c>
      <c r="E589" s="202" t="s">
        <v>437</v>
      </c>
      <c r="F589" s="214"/>
    </row>
    <row r="590" spans="1:6" ht="25.5" hidden="1" customHeight="1" x14ac:dyDescent="0.25">
      <c r="A590" s="202">
        <v>15</v>
      </c>
      <c r="B590" s="198" t="s">
        <v>359</v>
      </c>
      <c r="C590" s="198" t="s">
        <v>576</v>
      </c>
      <c r="D590" s="199" t="s">
        <v>495</v>
      </c>
      <c r="E590" s="202" t="s">
        <v>437</v>
      </c>
      <c r="F590" s="214"/>
    </row>
    <row r="591" spans="1:6" ht="25.5" hidden="1" customHeight="1" x14ac:dyDescent="0.25">
      <c r="A591" s="202">
        <v>16</v>
      </c>
      <c r="B591" s="198" t="s">
        <v>359</v>
      </c>
      <c r="C591" s="198" t="s">
        <v>576</v>
      </c>
      <c r="D591" s="204" t="s">
        <v>334</v>
      </c>
      <c r="E591" s="202" t="s">
        <v>437</v>
      </c>
      <c r="F591" s="214"/>
    </row>
    <row r="592" spans="1:6" ht="25.5" hidden="1" customHeight="1" x14ac:dyDescent="0.25">
      <c r="A592" s="202">
        <v>1</v>
      </c>
      <c r="B592" s="198" t="s">
        <v>359</v>
      </c>
      <c r="C592" s="198" t="s">
        <v>587</v>
      </c>
      <c r="D592" s="199" t="s">
        <v>519</v>
      </c>
      <c r="E592" s="202" t="s">
        <v>832</v>
      </c>
      <c r="F592" s="214"/>
    </row>
    <row r="593" spans="1:6" ht="25.5" hidden="1" customHeight="1" x14ac:dyDescent="0.25">
      <c r="A593" s="202">
        <v>2</v>
      </c>
      <c r="B593" s="198" t="s">
        <v>359</v>
      </c>
      <c r="C593" s="198" t="s">
        <v>588</v>
      </c>
      <c r="D593" s="199" t="s">
        <v>426</v>
      </c>
      <c r="E593" s="202" t="s">
        <v>832</v>
      </c>
      <c r="F593" s="214"/>
    </row>
    <row r="594" spans="1:6" ht="25.5" hidden="1" customHeight="1" x14ac:dyDescent="0.25">
      <c r="A594" s="202">
        <v>3</v>
      </c>
      <c r="B594" s="198" t="s">
        <v>359</v>
      </c>
      <c r="C594" s="198" t="s">
        <v>589</v>
      </c>
      <c r="D594" s="199" t="s">
        <v>824</v>
      </c>
      <c r="E594" s="202" t="s">
        <v>832</v>
      </c>
      <c r="F594" s="214"/>
    </row>
    <row r="595" spans="1:6" ht="25.5" hidden="1" customHeight="1" x14ac:dyDescent="0.25">
      <c r="A595" s="202">
        <v>4</v>
      </c>
      <c r="B595" s="198" t="s">
        <v>359</v>
      </c>
      <c r="C595" s="198" t="s">
        <v>589</v>
      </c>
      <c r="D595" s="199" t="s">
        <v>248</v>
      </c>
      <c r="E595" s="202" t="s">
        <v>832</v>
      </c>
      <c r="F595" s="214"/>
    </row>
    <row r="596" spans="1:6" ht="25.5" hidden="1" customHeight="1" x14ac:dyDescent="0.25">
      <c r="A596" s="202">
        <v>5</v>
      </c>
      <c r="B596" s="198" t="s">
        <v>359</v>
      </c>
      <c r="C596" s="198" t="s">
        <v>588</v>
      </c>
      <c r="D596" s="199" t="s">
        <v>825</v>
      </c>
      <c r="E596" s="202" t="s">
        <v>832</v>
      </c>
      <c r="F596" s="214"/>
    </row>
    <row r="597" spans="1:6" ht="25.5" hidden="1" customHeight="1" x14ac:dyDescent="0.25">
      <c r="A597" s="202">
        <v>6</v>
      </c>
      <c r="B597" s="198" t="s">
        <v>359</v>
      </c>
      <c r="C597" s="198" t="s">
        <v>588</v>
      </c>
      <c r="D597" s="199" t="s">
        <v>846</v>
      </c>
      <c r="E597" s="202" t="s">
        <v>832</v>
      </c>
      <c r="F597" s="214"/>
    </row>
    <row r="598" spans="1:6" ht="25.5" hidden="1" customHeight="1" x14ac:dyDescent="0.25">
      <c r="A598" s="202">
        <v>7</v>
      </c>
      <c r="B598" s="198" t="s">
        <v>359</v>
      </c>
      <c r="C598" s="198" t="s">
        <v>588</v>
      </c>
      <c r="D598" s="199" t="s">
        <v>579</v>
      </c>
      <c r="E598" s="202" t="s">
        <v>832</v>
      </c>
      <c r="F598" s="214"/>
    </row>
    <row r="599" spans="1:6" ht="25.5" hidden="1" customHeight="1" x14ac:dyDescent="0.25">
      <c r="A599" s="202">
        <v>8</v>
      </c>
      <c r="B599" s="198" t="s">
        <v>359</v>
      </c>
      <c r="C599" s="198" t="s">
        <v>588</v>
      </c>
      <c r="D599" s="199" t="s">
        <v>584</v>
      </c>
      <c r="E599" s="202" t="s">
        <v>832</v>
      </c>
      <c r="F599" s="214"/>
    </row>
    <row r="600" spans="1:6" ht="25.5" hidden="1" customHeight="1" x14ac:dyDescent="0.25">
      <c r="A600" s="202">
        <v>9</v>
      </c>
      <c r="B600" s="198" t="s">
        <v>359</v>
      </c>
      <c r="C600" s="198" t="s">
        <v>589</v>
      </c>
      <c r="D600" s="199" t="s">
        <v>590</v>
      </c>
      <c r="E600" s="202" t="s">
        <v>832</v>
      </c>
      <c r="F600" s="214"/>
    </row>
    <row r="601" spans="1:6" ht="25.5" hidden="1" customHeight="1" x14ac:dyDescent="0.25">
      <c r="A601" s="202">
        <v>10</v>
      </c>
      <c r="B601" s="198" t="s">
        <v>359</v>
      </c>
      <c r="C601" s="198" t="s">
        <v>588</v>
      </c>
      <c r="D601" s="199" t="s">
        <v>581</v>
      </c>
      <c r="E601" s="202" t="s">
        <v>832</v>
      </c>
      <c r="F601" s="214"/>
    </row>
    <row r="602" spans="1:6" ht="25.5" hidden="1" customHeight="1" x14ac:dyDescent="0.25">
      <c r="A602" s="202">
        <v>11</v>
      </c>
      <c r="B602" s="198" t="s">
        <v>359</v>
      </c>
      <c r="C602" s="198" t="s">
        <v>589</v>
      </c>
      <c r="D602" s="199" t="s">
        <v>591</v>
      </c>
      <c r="E602" s="202" t="s">
        <v>832</v>
      </c>
      <c r="F602" s="214"/>
    </row>
    <row r="603" spans="1:6" ht="25.5" hidden="1" customHeight="1" x14ac:dyDescent="0.25">
      <c r="A603" s="202">
        <v>12</v>
      </c>
      <c r="B603" s="198" t="s">
        <v>359</v>
      </c>
      <c r="C603" s="198" t="s">
        <v>592</v>
      </c>
      <c r="D603" s="199" t="s">
        <v>333</v>
      </c>
      <c r="E603" s="202" t="s">
        <v>437</v>
      </c>
      <c r="F603" s="214"/>
    </row>
    <row r="604" spans="1:6" ht="25.5" hidden="1" customHeight="1" x14ac:dyDescent="0.25">
      <c r="A604" s="202">
        <v>13</v>
      </c>
      <c r="B604" s="198" t="s">
        <v>359</v>
      </c>
      <c r="C604" s="198" t="s">
        <v>588</v>
      </c>
      <c r="D604" s="199" t="s">
        <v>304</v>
      </c>
      <c r="E604" s="202" t="s">
        <v>437</v>
      </c>
      <c r="F604" s="214"/>
    </row>
    <row r="605" spans="1:6" ht="25.5" hidden="1" customHeight="1" x14ac:dyDescent="0.25">
      <c r="A605" s="202">
        <v>14</v>
      </c>
      <c r="B605" s="198" t="s">
        <v>359</v>
      </c>
      <c r="C605" s="198" t="s">
        <v>593</v>
      </c>
      <c r="D605" s="199" t="s">
        <v>369</v>
      </c>
      <c r="E605" s="202" t="s">
        <v>437</v>
      </c>
      <c r="F605" s="214"/>
    </row>
    <row r="606" spans="1:6" ht="25.5" hidden="1" customHeight="1" x14ac:dyDescent="0.25">
      <c r="A606" s="202">
        <v>15</v>
      </c>
      <c r="B606" s="198" t="s">
        <v>359</v>
      </c>
      <c r="C606" s="198" t="s">
        <v>589</v>
      </c>
      <c r="D606" s="199" t="s">
        <v>418</v>
      </c>
      <c r="E606" s="202" t="s">
        <v>832</v>
      </c>
      <c r="F606" s="214"/>
    </row>
    <row r="607" spans="1:6" ht="25.5" hidden="1" customHeight="1" x14ac:dyDescent="0.25">
      <c r="A607" s="202">
        <v>16</v>
      </c>
      <c r="B607" s="198" t="s">
        <v>359</v>
      </c>
      <c r="C607" s="198" t="s">
        <v>594</v>
      </c>
      <c r="D607" s="199" t="s">
        <v>595</v>
      </c>
      <c r="E607" s="202" t="s">
        <v>832</v>
      </c>
      <c r="F607" s="214"/>
    </row>
    <row r="608" spans="1:6" ht="25.5" hidden="1" customHeight="1" x14ac:dyDescent="0.25">
      <c r="A608" s="202">
        <v>17</v>
      </c>
      <c r="B608" s="198" t="s">
        <v>359</v>
      </c>
      <c r="C608" s="198" t="s">
        <v>587</v>
      </c>
      <c r="D608" s="199" t="s">
        <v>586</v>
      </c>
      <c r="E608" s="202" t="s">
        <v>437</v>
      </c>
      <c r="F608" s="214"/>
    </row>
    <row r="609" spans="1:6" ht="25.5" hidden="1" customHeight="1" x14ac:dyDescent="0.25">
      <c r="A609" s="202">
        <v>18</v>
      </c>
      <c r="B609" s="198" t="s">
        <v>359</v>
      </c>
      <c r="C609" s="198" t="s">
        <v>588</v>
      </c>
      <c r="D609" s="199" t="s">
        <v>596</v>
      </c>
      <c r="E609" s="202" t="s">
        <v>437</v>
      </c>
      <c r="F609" s="214"/>
    </row>
    <row r="610" spans="1:6" ht="25.5" hidden="1" customHeight="1" x14ac:dyDescent="0.25">
      <c r="A610" s="202">
        <v>19</v>
      </c>
      <c r="B610" s="198" t="s">
        <v>359</v>
      </c>
      <c r="C610" s="198" t="s">
        <v>588</v>
      </c>
      <c r="D610" s="199" t="s">
        <v>495</v>
      </c>
      <c r="E610" s="202" t="s">
        <v>437</v>
      </c>
      <c r="F610" s="214"/>
    </row>
    <row r="611" spans="1:6" ht="25.5" hidden="1" customHeight="1" x14ac:dyDescent="0.25">
      <c r="A611" s="202">
        <v>1</v>
      </c>
      <c r="B611" s="198" t="s">
        <v>359</v>
      </c>
      <c r="C611" s="198" t="s">
        <v>597</v>
      </c>
      <c r="D611" s="199" t="s">
        <v>598</v>
      </c>
      <c r="E611" s="202" t="s">
        <v>832</v>
      </c>
      <c r="F611" s="214"/>
    </row>
    <row r="612" spans="1:6" ht="25.5" hidden="1" customHeight="1" x14ac:dyDescent="0.25">
      <c r="A612" s="202">
        <v>2</v>
      </c>
      <c r="B612" s="198" t="s">
        <v>359</v>
      </c>
      <c r="C612" s="198" t="s">
        <v>597</v>
      </c>
      <c r="D612" s="199" t="s">
        <v>569</v>
      </c>
      <c r="E612" s="202" t="s">
        <v>832</v>
      </c>
      <c r="F612" s="214"/>
    </row>
    <row r="613" spans="1:6" ht="25.5" hidden="1" customHeight="1" x14ac:dyDescent="0.25">
      <c r="A613" s="202">
        <v>3</v>
      </c>
      <c r="B613" s="198" t="s">
        <v>359</v>
      </c>
      <c r="C613" s="198" t="s">
        <v>599</v>
      </c>
      <c r="D613" s="199" t="s">
        <v>418</v>
      </c>
      <c r="E613" s="202" t="s">
        <v>832</v>
      </c>
      <c r="F613" s="214"/>
    </row>
    <row r="614" spans="1:6" ht="25.5" hidden="1" customHeight="1" x14ac:dyDescent="0.25">
      <c r="A614" s="202">
        <v>4</v>
      </c>
      <c r="B614" s="198" t="s">
        <v>359</v>
      </c>
      <c r="C614" s="198" t="s">
        <v>599</v>
      </c>
      <c r="D614" s="199" t="s">
        <v>857</v>
      </c>
      <c r="E614" s="202" t="s">
        <v>832</v>
      </c>
      <c r="F614" s="214"/>
    </row>
    <row r="615" spans="1:6" ht="25.5" hidden="1" customHeight="1" x14ac:dyDescent="0.25">
      <c r="A615" s="202">
        <v>5</v>
      </c>
      <c r="B615" s="198" t="s">
        <v>359</v>
      </c>
      <c r="C615" s="198" t="s">
        <v>599</v>
      </c>
      <c r="D615" s="199" t="s">
        <v>600</v>
      </c>
      <c r="E615" s="202" t="s">
        <v>832</v>
      </c>
      <c r="F615" s="214"/>
    </row>
    <row r="616" spans="1:6" ht="25.5" hidden="1" customHeight="1" x14ac:dyDescent="0.25">
      <c r="A616" s="202">
        <v>6</v>
      </c>
      <c r="B616" s="198" t="s">
        <v>359</v>
      </c>
      <c r="C616" s="198" t="s">
        <v>601</v>
      </c>
      <c r="D616" s="199" t="s">
        <v>826</v>
      </c>
      <c r="E616" s="202" t="s">
        <v>832</v>
      </c>
      <c r="F616" s="214"/>
    </row>
    <row r="617" spans="1:6" ht="25.5" hidden="1" customHeight="1" x14ac:dyDescent="0.25">
      <c r="A617" s="202">
        <v>7</v>
      </c>
      <c r="B617" s="198" t="s">
        <v>359</v>
      </c>
      <c r="C617" s="198" t="s">
        <v>599</v>
      </c>
      <c r="D617" s="199" t="s">
        <v>248</v>
      </c>
      <c r="E617" s="202" t="s">
        <v>832</v>
      </c>
      <c r="F617" s="214"/>
    </row>
    <row r="618" spans="1:6" ht="25.5" hidden="1" customHeight="1" x14ac:dyDescent="0.25">
      <c r="A618" s="202">
        <v>8</v>
      </c>
      <c r="B618" s="198" t="s">
        <v>359</v>
      </c>
      <c r="C618" s="198" t="s">
        <v>597</v>
      </c>
      <c r="D618" s="199" t="s">
        <v>333</v>
      </c>
      <c r="E618" s="202" t="s">
        <v>437</v>
      </c>
      <c r="F618" s="214"/>
    </row>
    <row r="619" spans="1:6" ht="25.5" hidden="1" customHeight="1" x14ac:dyDescent="0.25">
      <c r="A619" s="202">
        <v>9</v>
      </c>
      <c r="B619" s="198" t="s">
        <v>359</v>
      </c>
      <c r="C619" s="198" t="s">
        <v>599</v>
      </c>
      <c r="D619" s="199" t="s">
        <v>304</v>
      </c>
      <c r="E619" s="202" t="s">
        <v>437</v>
      </c>
      <c r="F619" s="214"/>
    </row>
    <row r="620" spans="1:6" ht="25.5" hidden="1" customHeight="1" x14ac:dyDescent="0.25">
      <c r="A620" s="202">
        <v>10</v>
      </c>
      <c r="B620" s="198" t="s">
        <v>359</v>
      </c>
      <c r="C620" s="198" t="s">
        <v>601</v>
      </c>
      <c r="D620" s="199" t="s">
        <v>603</v>
      </c>
      <c r="E620" s="202" t="s">
        <v>437</v>
      </c>
      <c r="F620" s="214"/>
    </row>
    <row r="621" spans="1:6" ht="25.5" hidden="1" customHeight="1" x14ac:dyDescent="0.25">
      <c r="A621" s="202">
        <v>11</v>
      </c>
      <c r="B621" s="198" t="s">
        <v>359</v>
      </c>
      <c r="C621" s="198" t="s">
        <v>597</v>
      </c>
      <c r="D621" s="199" t="s">
        <v>233</v>
      </c>
      <c r="E621" s="202" t="s">
        <v>437</v>
      </c>
      <c r="F621" s="214"/>
    </row>
    <row r="622" spans="1:6" ht="25.5" hidden="1" customHeight="1" x14ac:dyDescent="0.25">
      <c r="A622" s="202">
        <v>1</v>
      </c>
      <c r="B622" s="198" t="s">
        <v>359</v>
      </c>
      <c r="C622" s="198" t="s">
        <v>604</v>
      </c>
      <c r="D622" s="199" t="s">
        <v>598</v>
      </c>
      <c r="E622" s="202" t="s">
        <v>832</v>
      </c>
      <c r="F622" s="214"/>
    </row>
    <row r="623" spans="1:6" ht="25.5" hidden="1" customHeight="1" x14ac:dyDescent="0.25">
      <c r="A623" s="202">
        <v>2</v>
      </c>
      <c r="B623" s="198" t="s">
        <v>359</v>
      </c>
      <c r="C623" s="198" t="s">
        <v>605</v>
      </c>
      <c r="D623" s="199" t="s">
        <v>569</v>
      </c>
      <c r="E623" s="202" t="s">
        <v>832</v>
      </c>
      <c r="F623" s="214"/>
    </row>
    <row r="624" spans="1:6" ht="25.5" hidden="1" customHeight="1" x14ac:dyDescent="0.25">
      <c r="A624" s="202">
        <v>3</v>
      </c>
      <c r="B624" s="198" t="s">
        <v>359</v>
      </c>
      <c r="C624" s="198" t="s">
        <v>606</v>
      </c>
      <c r="D624" s="199" t="s">
        <v>418</v>
      </c>
      <c r="E624" s="202" t="s">
        <v>832</v>
      </c>
      <c r="F624" s="214"/>
    </row>
    <row r="625" spans="1:6" ht="25.5" hidden="1" customHeight="1" x14ac:dyDescent="0.25">
      <c r="A625" s="202">
        <v>4</v>
      </c>
      <c r="B625" s="198" t="s">
        <v>359</v>
      </c>
      <c r="C625" s="198" t="s">
        <v>606</v>
      </c>
      <c r="D625" s="199" t="s">
        <v>656</v>
      </c>
      <c r="E625" s="202" t="s">
        <v>832</v>
      </c>
      <c r="F625" s="214"/>
    </row>
    <row r="626" spans="1:6" ht="25.5" hidden="1" customHeight="1" x14ac:dyDescent="0.25">
      <c r="A626" s="202">
        <v>5</v>
      </c>
      <c r="B626" s="198" t="s">
        <v>359</v>
      </c>
      <c r="C626" s="198" t="s">
        <v>607</v>
      </c>
      <c r="D626" s="199" t="s">
        <v>608</v>
      </c>
      <c r="E626" s="202" t="s">
        <v>832</v>
      </c>
      <c r="F626" s="214"/>
    </row>
    <row r="627" spans="1:6" ht="25.5" hidden="1" customHeight="1" x14ac:dyDescent="0.25">
      <c r="A627" s="202">
        <v>6</v>
      </c>
      <c r="B627" s="198" t="s">
        <v>359</v>
      </c>
      <c r="C627" s="198" t="s">
        <v>606</v>
      </c>
      <c r="D627" s="199" t="s">
        <v>602</v>
      </c>
      <c r="E627" s="202" t="s">
        <v>832</v>
      </c>
      <c r="F627" s="214"/>
    </row>
    <row r="628" spans="1:6" ht="25.5" hidden="1" customHeight="1" x14ac:dyDescent="0.25">
      <c r="A628" s="202">
        <v>7</v>
      </c>
      <c r="B628" s="198" t="s">
        <v>359</v>
      </c>
      <c r="C628" s="198" t="s">
        <v>606</v>
      </c>
      <c r="D628" s="199" t="s">
        <v>248</v>
      </c>
      <c r="E628" s="202" t="s">
        <v>832</v>
      </c>
      <c r="F628" s="214"/>
    </row>
    <row r="629" spans="1:6" ht="25.5" hidden="1" customHeight="1" x14ac:dyDescent="0.25">
      <c r="A629" s="202">
        <v>8</v>
      </c>
      <c r="B629" s="198" t="s">
        <v>359</v>
      </c>
      <c r="C629" s="198" t="s">
        <v>607</v>
      </c>
      <c r="D629" s="199" t="s">
        <v>333</v>
      </c>
      <c r="E629" s="202" t="s">
        <v>437</v>
      </c>
      <c r="F629" s="214"/>
    </row>
    <row r="630" spans="1:6" ht="25.5" hidden="1" customHeight="1" x14ac:dyDescent="0.25">
      <c r="A630" s="202">
        <v>9</v>
      </c>
      <c r="B630" s="198" t="s">
        <v>359</v>
      </c>
      <c r="C630" s="198" t="s">
        <v>609</v>
      </c>
      <c r="D630" s="199" t="s">
        <v>304</v>
      </c>
      <c r="E630" s="202" t="s">
        <v>437</v>
      </c>
      <c r="F630" s="214"/>
    </row>
    <row r="631" spans="1:6" ht="25.5" hidden="1" customHeight="1" x14ac:dyDescent="0.25">
      <c r="A631" s="202">
        <v>10</v>
      </c>
      <c r="B631" s="198" t="s">
        <v>359</v>
      </c>
      <c r="C631" s="198" t="s">
        <v>607</v>
      </c>
      <c r="D631" s="199" t="s">
        <v>603</v>
      </c>
      <c r="E631" s="202" t="s">
        <v>437</v>
      </c>
      <c r="F631" s="214"/>
    </row>
    <row r="632" spans="1:6" ht="25.5" hidden="1" customHeight="1" x14ac:dyDescent="0.25">
      <c r="A632" s="202">
        <v>11</v>
      </c>
      <c r="B632" s="198" t="s">
        <v>359</v>
      </c>
      <c r="C632" s="198" t="s">
        <v>607</v>
      </c>
      <c r="D632" s="199" t="s">
        <v>233</v>
      </c>
      <c r="E632" s="202" t="s">
        <v>437</v>
      </c>
      <c r="F632" s="214"/>
    </row>
    <row r="633" spans="1:6" ht="25.5" hidden="1" customHeight="1" x14ac:dyDescent="0.25">
      <c r="A633" s="202">
        <v>1</v>
      </c>
      <c r="B633" s="198" t="s">
        <v>359</v>
      </c>
      <c r="C633" s="198" t="s">
        <v>610</v>
      </c>
      <c r="D633" s="199" t="s">
        <v>633</v>
      </c>
      <c r="E633" s="202" t="s">
        <v>832</v>
      </c>
      <c r="F633" s="214"/>
    </row>
    <row r="634" spans="1:6" ht="25.5" hidden="1" customHeight="1" x14ac:dyDescent="0.25">
      <c r="A634" s="202">
        <v>2</v>
      </c>
      <c r="B634" s="198" t="s">
        <v>359</v>
      </c>
      <c r="C634" s="198" t="s">
        <v>610</v>
      </c>
      <c r="D634" s="199" t="s">
        <v>569</v>
      </c>
      <c r="E634" s="202" t="s">
        <v>832</v>
      </c>
      <c r="F634" s="214"/>
    </row>
    <row r="635" spans="1:6" ht="25.5" hidden="1" customHeight="1" x14ac:dyDescent="0.25">
      <c r="A635" s="202">
        <v>3</v>
      </c>
      <c r="B635" s="198" t="s">
        <v>359</v>
      </c>
      <c r="C635" s="198" t="s">
        <v>611</v>
      </c>
      <c r="D635" s="199" t="s">
        <v>711</v>
      </c>
      <c r="E635" s="202" t="s">
        <v>832</v>
      </c>
      <c r="F635" s="214"/>
    </row>
    <row r="636" spans="1:6" ht="25.5" hidden="1" customHeight="1" x14ac:dyDescent="0.25">
      <c r="A636" s="202">
        <v>4</v>
      </c>
      <c r="B636" s="198" t="s">
        <v>359</v>
      </c>
      <c r="C636" s="198" t="s">
        <v>612</v>
      </c>
      <c r="D636" s="199" t="s">
        <v>639</v>
      </c>
      <c r="E636" s="202" t="s">
        <v>437</v>
      </c>
      <c r="F636" s="214"/>
    </row>
    <row r="637" spans="1:6" ht="25.5" hidden="1" customHeight="1" x14ac:dyDescent="0.25">
      <c r="A637" s="202">
        <v>5</v>
      </c>
      <c r="B637" s="198" t="s">
        <v>359</v>
      </c>
      <c r="C637" s="198" t="s">
        <v>610</v>
      </c>
      <c r="D637" s="199" t="s">
        <v>248</v>
      </c>
      <c r="E637" s="202" t="s">
        <v>832</v>
      </c>
      <c r="F637" s="214"/>
    </row>
    <row r="638" spans="1:6" ht="25.5" hidden="1" customHeight="1" x14ac:dyDescent="0.25">
      <c r="A638" s="202">
        <v>6</v>
      </c>
      <c r="B638" s="198" t="s">
        <v>359</v>
      </c>
      <c r="C638" s="198" t="s">
        <v>610</v>
      </c>
      <c r="D638" s="199" t="s">
        <v>853</v>
      </c>
      <c r="E638" s="202" t="s">
        <v>832</v>
      </c>
      <c r="F638" s="214"/>
    </row>
    <row r="639" spans="1:6" ht="25.5" hidden="1" customHeight="1" x14ac:dyDescent="0.25">
      <c r="A639" s="202">
        <v>7</v>
      </c>
      <c r="B639" s="198" t="s">
        <v>359</v>
      </c>
      <c r="C639" s="198" t="s">
        <v>611</v>
      </c>
      <c r="D639" s="199" t="s">
        <v>289</v>
      </c>
      <c r="E639" s="202" t="s">
        <v>832</v>
      </c>
      <c r="F639" s="214"/>
    </row>
    <row r="640" spans="1:6" ht="25.5" hidden="1" customHeight="1" x14ac:dyDescent="0.25">
      <c r="A640" s="202">
        <v>8</v>
      </c>
      <c r="B640" s="198" t="s">
        <v>359</v>
      </c>
      <c r="C640" s="198" t="s">
        <v>610</v>
      </c>
      <c r="D640" s="199" t="s">
        <v>716</v>
      </c>
      <c r="E640" s="202" t="s">
        <v>832</v>
      </c>
      <c r="F640" s="214"/>
    </row>
    <row r="641" spans="1:6" ht="25.5" hidden="1" customHeight="1" x14ac:dyDescent="0.25">
      <c r="A641" s="202">
        <v>9</v>
      </c>
      <c r="B641" s="198" t="s">
        <v>359</v>
      </c>
      <c r="C641" s="198" t="s">
        <v>613</v>
      </c>
      <c r="D641" s="199" t="s">
        <v>717</v>
      </c>
      <c r="E641" s="202" t="s">
        <v>832</v>
      </c>
      <c r="F641" s="214"/>
    </row>
    <row r="642" spans="1:6" ht="25.5" hidden="1" customHeight="1" x14ac:dyDescent="0.25">
      <c r="A642" s="202">
        <v>10</v>
      </c>
      <c r="B642" s="198" t="s">
        <v>359</v>
      </c>
      <c r="C642" s="198" t="s">
        <v>614</v>
      </c>
      <c r="D642" s="199" t="s">
        <v>450</v>
      </c>
      <c r="E642" s="202" t="s">
        <v>832</v>
      </c>
      <c r="F642" s="214"/>
    </row>
    <row r="643" spans="1:6" ht="25.5" hidden="1" customHeight="1" x14ac:dyDescent="0.25">
      <c r="A643" s="202">
        <v>11</v>
      </c>
      <c r="B643" s="198" t="s">
        <v>359</v>
      </c>
      <c r="C643" s="198" t="s">
        <v>610</v>
      </c>
      <c r="D643" s="199" t="s">
        <v>544</v>
      </c>
      <c r="E643" s="202" t="s">
        <v>832</v>
      </c>
      <c r="F643" s="214"/>
    </row>
    <row r="644" spans="1:6" ht="25.5" hidden="1" customHeight="1" x14ac:dyDescent="0.25">
      <c r="A644" s="202">
        <v>12</v>
      </c>
      <c r="B644" s="198" t="s">
        <v>359</v>
      </c>
      <c r="C644" s="198" t="s">
        <v>614</v>
      </c>
      <c r="D644" s="199" t="s">
        <v>223</v>
      </c>
      <c r="E644" s="202" t="s">
        <v>437</v>
      </c>
      <c r="F644" s="214"/>
    </row>
    <row r="645" spans="1:6" ht="25.5" hidden="1" customHeight="1" x14ac:dyDescent="0.25">
      <c r="A645" s="202">
        <v>13</v>
      </c>
      <c r="B645" s="198" t="s">
        <v>359</v>
      </c>
      <c r="C645" s="198" t="s">
        <v>610</v>
      </c>
      <c r="D645" s="199" t="s">
        <v>292</v>
      </c>
      <c r="E645" s="202" t="s">
        <v>437</v>
      </c>
      <c r="F645" s="214"/>
    </row>
    <row r="646" spans="1:6" ht="25.5" hidden="1" customHeight="1" x14ac:dyDescent="0.25">
      <c r="A646" s="202">
        <v>14</v>
      </c>
      <c r="B646" s="198" t="s">
        <v>359</v>
      </c>
      <c r="C646" s="198" t="s">
        <v>610</v>
      </c>
      <c r="D646" s="199" t="s">
        <v>333</v>
      </c>
      <c r="E646" s="202" t="s">
        <v>437</v>
      </c>
      <c r="F646" s="214"/>
    </row>
    <row r="647" spans="1:6" ht="25.5" hidden="1" customHeight="1" x14ac:dyDescent="0.25">
      <c r="A647" s="202">
        <v>15</v>
      </c>
      <c r="B647" s="198" t="s">
        <v>359</v>
      </c>
      <c r="C647" s="198" t="s">
        <v>610</v>
      </c>
      <c r="D647" s="199" t="s">
        <v>626</v>
      </c>
      <c r="E647" s="202" t="s">
        <v>437</v>
      </c>
      <c r="F647" s="214"/>
    </row>
    <row r="648" spans="1:6" ht="25.5" hidden="1" customHeight="1" x14ac:dyDescent="0.25">
      <c r="A648" s="202">
        <v>16</v>
      </c>
      <c r="B648" s="198" t="s">
        <v>359</v>
      </c>
      <c r="C648" s="198" t="s">
        <v>610</v>
      </c>
      <c r="D648" s="199" t="s">
        <v>294</v>
      </c>
      <c r="E648" s="202" t="s">
        <v>437</v>
      </c>
      <c r="F648" s="214"/>
    </row>
    <row r="649" spans="1:6" ht="25.5" hidden="1" customHeight="1" x14ac:dyDescent="0.25">
      <c r="A649" s="202">
        <v>17</v>
      </c>
      <c r="B649" s="198" t="s">
        <v>359</v>
      </c>
      <c r="C649" s="198" t="s">
        <v>610</v>
      </c>
      <c r="D649" s="199" t="s">
        <v>418</v>
      </c>
      <c r="E649" s="202" t="s">
        <v>832</v>
      </c>
      <c r="F649" s="214"/>
    </row>
    <row r="650" spans="1:6" ht="25.5" hidden="1" customHeight="1" x14ac:dyDescent="0.25">
      <c r="A650" s="202">
        <v>18</v>
      </c>
      <c r="B650" s="198" t="s">
        <v>359</v>
      </c>
      <c r="C650" s="198" t="s">
        <v>610</v>
      </c>
      <c r="D650" s="199" t="s">
        <v>540</v>
      </c>
      <c r="E650" s="202" t="s">
        <v>437</v>
      </c>
      <c r="F650" s="214"/>
    </row>
    <row r="651" spans="1:6" ht="25.5" hidden="1" customHeight="1" x14ac:dyDescent="0.25">
      <c r="A651" s="202">
        <v>19</v>
      </c>
      <c r="B651" s="198" t="s">
        <v>359</v>
      </c>
      <c r="C651" s="198" t="s">
        <v>610</v>
      </c>
      <c r="D651" s="199" t="s">
        <v>719</v>
      </c>
      <c r="E651" s="202" t="s">
        <v>437</v>
      </c>
      <c r="F651" s="214"/>
    </row>
    <row r="652" spans="1:6" ht="25.5" hidden="1" customHeight="1" x14ac:dyDescent="0.25">
      <c r="A652" s="202">
        <v>20</v>
      </c>
      <c r="B652" s="198" t="s">
        <v>359</v>
      </c>
      <c r="C652" s="198" t="s">
        <v>610</v>
      </c>
      <c r="D652" s="199" t="s">
        <v>470</v>
      </c>
      <c r="E652" s="202" t="s">
        <v>437</v>
      </c>
      <c r="F652" s="214"/>
    </row>
    <row r="653" spans="1:6" ht="25.5" hidden="1" customHeight="1" x14ac:dyDescent="0.25">
      <c r="A653" s="202">
        <v>21</v>
      </c>
      <c r="B653" s="198" t="s">
        <v>359</v>
      </c>
      <c r="C653" s="198" t="s">
        <v>610</v>
      </c>
      <c r="D653" s="199" t="s">
        <v>630</v>
      </c>
      <c r="E653" s="202" t="s">
        <v>437</v>
      </c>
      <c r="F653" s="214"/>
    </row>
    <row r="654" spans="1:6" ht="25.5" customHeight="1" x14ac:dyDescent="0.25">
      <c r="A654" s="202">
        <v>1</v>
      </c>
      <c r="B654" s="198" t="s">
        <v>359</v>
      </c>
      <c r="C654" s="198" t="s">
        <v>615</v>
      </c>
      <c r="D654" s="199" t="s">
        <v>519</v>
      </c>
      <c r="E654" s="202" t="s">
        <v>886</v>
      </c>
      <c r="F654" s="214"/>
    </row>
    <row r="655" spans="1:6" ht="25.5" customHeight="1" x14ac:dyDescent="0.25">
      <c r="A655" s="202">
        <v>2</v>
      </c>
      <c r="B655" s="198" t="s">
        <v>359</v>
      </c>
      <c r="C655" s="198" t="s">
        <v>615</v>
      </c>
      <c r="D655" s="199" t="s">
        <v>569</v>
      </c>
      <c r="E655" s="202" t="s">
        <v>886</v>
      </c>
      <c r="F655" s="214"/>
    </row>
    <row r="656" spans="1:6" ht="25.5" customHeight="1" x14ac:dyDescent="0.25">
      <c r="A656" s="202">
        <v>3</v>
      </c>
      <c r="B656" s="198" t="s">
        <v>359</v>
      </c>
      <c r="C656" s="198" t="s">
        <v>615</v>
      </c>
      <c r="D656" s="199" t="s">
        <v>248</v>
      </c>
      <c r="E656" s="202" t="s">
        <v>886</v>
      </c>
      <c r="F656" s="214"/>
    </row>
    <row r="657" spans="1:6" ht="25.5" customHeight="1" x14ac:dyDescent="0.25">
      <c r="A657" s="202">
        <v>4</v>
      </c>
      <c r="B657" s="198" t="s">
        <v>359</v>
      </c>
      <c r="C657" s="198" t="s">
        <v>615</v>
      </c>
      <c r="D657" s="199" t="s">
        <v>616</v>
      </c>
      <c r="E657" s="202" t="s">
        <v>886</v>
      </c>
      <c r="F657" s="214"/>
    </row>
    <row r="658" spans="1:6" ht="25.5" customHeight="1" x14ac:dyDescent="0.25">
      <c r="A658" s="202">
        <v>5</v>
      </c>
      <c r="B658" s="198" t="s">
        <v>359</v>
      </c>
      <c r="C658" s="198" t="s">
        <v>617</v>
      </c>
      <c r="D658" s="199" t="s">
        <v>618</v>
      </c>
      <c r="E658" s="202" t="s">
        <v>886</v>
      </c>
      <c r="F658" s="214"/>
    </row>
    <row r="659" spans="1:6" ht="25.5" customHeight="1" x14ac:dyDescent="0.25">
      <c r="A659" s="202">
        <v>6</v>
      </c>
      <c r="B659" s="198" t="s">
        <v>359</v>
      </c>
      <c r="C659" s="198" t="s">
        <v>615</v>
      </c>
      <c r="D659" s="199" t="s">
        <v>294</v>
      </c>
      <c r="E659" s="202" t="s">
        <v>887</v>
      </c>
      <c r="F659" s="214"/>
    </row>
    <row r="660" spans="1:6" ht="25.5" customHeight="1" x14ac:dyDescent="0.25">
      <c r="A660" s="202">
        <v>7</v>
      </c>
      <c r="B660" s="198" t="s">
        <v>359</v>
      </c>
      <c r="C660" s="198" t="s">
        <v>619</v>
      </c>
      <c r="D660" s="199" t="s">
        <v>333</v>
      </c>
      <c r="E660" s="202" t="s">
        <v>887</v>
      </c>
      <c r="F660" s="214"/>
    </row>
    <row r="661" spans="1:6" ht="25.5" customHeight="1" x14ac:dyDescent="0.25">
      <c r="A661" s="202">
        <v>8</v>
      </c>
      <c r="B661" s="198" t="s">
        <v>359</v>
      </c>
      <c r="C661" s="198" t="s">
        <v>615</v>
      </c>
      <c r="D661" s="199" t="s">
        <v>418</v>
      </c>
      <c r="E661" s="202" t="s">
        <v>886</v>
      </c>
      <c r="F661" s="214"/>
    </row>
    <row r="662" spans="1:6" ht="25.5" customHeight="1" x14ac:dyDescent="0.25">
      <c r="A662" s="202">
        <v>9</v>
      </c>
      <c r="B662" s="198" t="s">
        <v>359</v>
      </c>
      <c r="C662" s="198" t="s">
        <v>620</v>
      </c>
      <c r="D662" s="199" t="s">
        <v>445</v>
      </c>
      <c r="E662" s="202" t="s">
        <v>887</v>
      </c>
      <c r="F662" s="214"/>
    </row>
    <row r="663" spans="1:6" ht="25.5" customHeight="1" x14ac:dyDescent="0.25">
      <c r="A663" s="202">
        <v>10</v>
      </c>
      <c r="B663" s="198" t="s">
        <v>359</v>
      </c>
      <c r="C663" s="198" t="s">
        <v>615</v>
      </c>
      <c r="D663" s="199" t="s">
        <v>233</v>
      </c>
      <c r="E663" s="202" t="s">
        <v>887</v>
      </c>
      <c r="F663" s="214"/>
    </row>
    <row r="664" spans="1:6" ht="25.5" hidden="1" customHeight="1" x14ac:dyDescent="0.25">
      <c r="A664" s="202">
        <v>1</v>
      </c>
      <c r="B664" s="198" t="s">
        <v>359</v>
      </c>
      <c r="C664" s="198" t="s">
        <v>621</v>
      </c>
      <c r="D664" s="199" t="s">
        <v>289</v>
      </c>
      <c r="E664" s="202" t="s">
        <v>832</v>
      </c>
      <c r="F664" s="214"/>
    </row>
    <row r="665" spans="1:6" ht="25.5" hidden="1" customHeight="1" x14ac:dyDescent="0.25">
      <c r="A665" s="202">
        <v>2</v>
      </c>
      <c r="B665" s="198" t="s">
        <v>359</v>
      </c>
      <c r="C665" s="198" t="s">
        <v>621</v>
      </c>
      <c r="D665" s="199" t="s">
        <v>622</v>
      </c>
      <c r="E665" s="202" t="s">
        <v>832</v>
      </c>
      <c r="F665" s="214"/>
    </row>
    <row r="666" spans="1:6" ht="25.5" hidden="1" customHeight="1" x14ac:dyDescent="0.25">
      <c r="A666" s="202">
        <v>3</v>
      </c>
      <c r="B666" s="198" t="s">
        <v>359</v>
      </c>
      <c r="C666" s="198" t="s">
        <v>621</v>
      </c>
      <c r="D666" s="199" t="s">
        <v>450</v>
      </c>
      <c r="E666" s="202" t="s">
        <v>832</v>
      </c>
      <c r="F666" s="214"/>
    </row>
    <row r="667" spans="1:6" ht="25.5" hidden="1" customHeight="1" x14ac:dyDescent="0.25">
      <c r="A667" s="202">
        <v>4</v>
      </c>
      <c r="B667" s="198" t="s">
        <v>359</v>
      </c>
      <c r="C667" s="198" t="s">
        <v>621</v>
      </c>
      <c r="D667" s="199" t="s">
        <v>544</v>
      </c>
      <c r="E667" s="202" t="s">
        <v>832</v>
      </c>
      <c r="F667" s="214"/>
    </row>
    <row r="668" spans="1:6" ht="25.5" hidden="1" customHeight="1" x14ac:dyDescent="0.25">
      <c r="A668" s="202">
        <v>5</v>
      </c>
      <c r="B668" s="198" t="s">
        <v>359</v>
      </c>
      <c r="C668" s="198" t="s">
        <v>621</v>
      </c>
      <c r="D668" s="199" t="s">
        <v>581</v>
      </c>
      <c r="E668" s="202" t="s">
        <v>832</v>
      </c>
      <c r="F668" s="214"/>
    </row>
    <row r="669" spans="1:6" ht="25.5" hidden="1" customHeight="1" x14ac:dyDescent="0.25">
      <c r="A669" s="202">
        <v>6</v>
      </c>
      <c r="B669" s="198" t="s">
        <v>359</v>
      </c>
      <c r="C669" s="198" t="s">
        <v>621</v>
      </c>
      <c r="D669" s="199" t="s">
        <v>248</v>
      </c>
      <c r="E669" s="202" t="s">
        <v>832</v>
      </c>
      <c r="F669" s="214"/>
    </row>
    <row r="670" spans="1:6" ht="25.5" hidden="1" customHeight="1" x14ac:dyDescent="0.25">
      <c r="A670" s="202">
        <v>7</v>
      </c>
      <c r="B670" s="198" t="s">
        <v>359</v>
      </c>
      <c r="C670" s="198" t="s">
        <v>623</v>
      </c>
      <c r="D670" s="199" t="s">
        <v>624</v>
      </c>
      <c r="E670" s="202" t="s">
        <v>832</v>
      </c>
      <c r="F670" s="214"/>
    </row>
    <row r="671" spans="1:6" ht="25.5" hidden="1" customHeight="1" x14ac:dyDescent="0.25">
      <c r="A671" s="202">
        <v>8</v>
      </c>
      <c r="B671" s="198" t="s">
        <v>359</v>
      </c>
      <c r="C671" s="198" t="s">
        <v>621</v>
      </c>
      <c r="D671" s="199" t="s">
        <v>223</v>
      </c>
      <c r="E671" s="202" t="s">
        <v>437</v>
      </c>
      <c r="F671" s="214"/>
    </row>
    <row r="672" spans="1:6" ht="25.5" hidden="1" customHeight="1" x14ac:dyDescent="0.25">
      <c r="A672" s="202">
        <v>9</v>
      </c>
      <c r="B672" s="198" t="s">
        <v>359</v>
      </c>
      <c r="C672" s="198" t="s">
        <v>625</v>
      </c>
      <c r="D672" s="199" t="s">
        <v>292</v>
      </c>
      <c r="E672" s="202" t="s">
        <v>437</v>
      </c>
      <c r="F672" s="214"/>
    </row>
    <row r="673" spans="1:6" ht="25.5" hidden="1" customHeight="1" x14ac:dyDescent="0.25">
      <c r="A673" s="202">
        <v>10</v>
      </c>
      <c r="B673" s="198" t="s">
        <v>359</v>
      </c>
      <c r="C673" s="198" t="s">
        <v>621</v>
      </c>
      <c r="D673" s="199" t="s">
        <v>333</v>
      </c>
      <c r="E673" s="202" t="s">
        <v>437</v>
      </c>
      <c r="F673" s="214"/>
    </row>
    <row r="674" spans="1:6" ht="25.5" hidden="1" customHeight="1" x14ac:dyDescent="0.25">
      <c r="A674" s="202">
        <v>11</v>
      </c>
      <c r="B674" s="198" t="s">
        <v>359</v>
      </c>
      <c r="C674" s="198" t="s">
        <v>621</v>
      </c>
      <c r="D674" s="199" t="s">
        <v>853</v>
      </c>
      <c r="E674" s="202" t="s">
        <v>832</v>
      </c>
      <c r="F674" s="214"/>
    </row>
    <row r="675" spans="1:6" ht="25.5" hidden="1" customHeight="1" x14ac:dyDescent="0.25">
      <c r="A675" s="202">
        <v>12</v>
      </c>
      <c r="B675" s="198" t="s">
        <v>359</v>
      </c>
      <c r="C675" s="198" t="s">
        <v>621</v>
      </c>
      <c r="D675" s="199" t="s">
        <v>626</v>
      </c>
      <c r="E675" s="202" t="s">
        <v>437</v>
      </c>
      <c r="F675" s="214"/>
    </row>
    <row r="676" spans="1:6" ht="25.5" hidden="1" customHeight="1" x14ac:dyDescent="0.25">
      <c r="A676" s="202">
        <v>13</v>
      </c>
      <c r="B676" s="198" t="s">
        <v>359</v>
      </c>
      <c r="C676" s="198" t="s">
        <v>627</v>
      </c>
      <c r="D676" s="199" t="s">
        <v>294</v>
      </c>
      <c r="E676" s="202" t="s">
        <v>437</v>
      </c>
      <c r="F676" s="214"/>
    </row>
    <row r="677" spans="1:6" ht="25.5" hidden="1" customHeight="1" x14ac:dyDescent="0.25">
      <c r="A677" s="202">
        <v>14</v>
      </c>
      <c r="B677" s="198" t="s">
        <v>359</v>
      </c>
      <c r="C677" s="198" t="s">
        <v>628</v>
      </c>
      <c r="D677" s="199" t="s">
        <v>418</v>
      </c>
      <c r="E677" s="202" t="s">
        <v>832</v>
      </c>
      <c r="F677" s="214"/>
    </row>
    <row r="678" spans="1:6" ht="25.5" customHeight="1" x14ac:dyDescent="0.25">
      <c r="A678" s="202">
        <v>15</v>
      </c>
      <c r="B678" s="198" t="s">
        <v>359</v>
      </c>
      <c r="C678" s="198" t="s">
        <v>629</v>
      </c>
      <c r="D678" s="199" t="s">
        <v>821</v>
      </c>
      <c r="E678" s="202"/>
      <c r="F678" s="214" t="s">
        <v>957</v>
      </c>
    </row>
    <row r="679" spans="1:6" ht="25.5" customHeight="1" x14ac:dyDescent="0.25">
      <c r="A679" s="202">
        <v>16</v>
      </c>
      <c r="B679" s="198" t="s">
        <v>359</v>
      </c>
      <c r="C679" s="198" t="s">
        <v>621</v>
      </c>
      <c r="D679" s="199" t="s">
        <v>470</v>
      </c>
      <c r="E679" s="202"/>
      <c r="F679" s="214" t="s">
        <v>957</v>
      </c>
    </row>
    <row r="680" spans="1:6" ht="25.5" customHeight="1" x14ac:dyDescent="0.25">
      <c r="A680" s="202">
        <v>17</v>
      </c>
      <c r="B680" s="198" t="s">
        <v>359</v>
      </c>
      <c r="C680" s="198" t="s">
        <v>621</v>
      </c>
      <c r="D680" s="199" t="s">
        <v>630</v>
      </c>
      <c r="E680" s="202"/>
      <c r="F680" s="214" t="s">
        <v>957</v>
      </c>
    </row>
    <row r="681" spans="1:6" ht="25.5" hidden="1" customHeight="1" x14ac:dyDescent="0.25">
      <c r="A681" s="202">
        <v>18</v>
      </c>
      <c r="B681" s="198" t="s">
        <v>359</v>
      </c>
      <c r="C681" s="198" t="s">
        <v>621</v>
      </c>
      <c r="D681" s="199" t="s">
        <v>290</v>
      </c>
      <c r="E681" s="202" t="s">
        <v>832</v>
      </c>
      <c r="F681" s="214"/>
    </row>
    <row r="682" spans="1:6" ht="25.5" hidden="1" customHeight="1" x14ac:dyDescent="0.25">
      <c r="A682" s="202">
        <v>19</v>
      </c>
      <c r="B682" s="198" t="s">
        <v>359</v>
      </c>
      <c r="C682" s="198" t="s">
        <v>631</v>
      </c>
      <c r="D682" s="199" t="s">
        <v>639</v>
      </c>
      <c r="E682" s="202" t="s">
        <v>437</v>
      </c>
      <c r="F682" s="214"/>
    </row>
    <row r="683" spans="1:6" ht="25.5" hidden="1" customHeight="1" x14ac:dyDescent="0.25">
      <c r="A683" s="202">
        <v>20</v>
      </c>
      <c r="B683" s="198" t="s">
        <v>359</v>
      </c>
      <c r="C683" s="198" t="s">
        <v>621</v>
      </c>
      <c r="D683" s="199" t="s">
        <v>633</v>
      </c>
      <c r="E683" s="202" t="s">
        <v>832</v>
      </c>
      <c r="F683" s="214"/>
    </row>
    <row r="684" spans="1:6" ht="25.5" hidden="1" customHeight="1" x14ac:dyDescent="0.25">
      <c r="A684" s="202">
        <v>21</v>
      </c>
      <c r="B684" s="198" t="s">
        <v>359</v>
      </c>
      <c r="C684" s="198" t="s">
        <v>631</v>
      </c>
      <c r="D684" s="199" t="s">
        <v>569</v>
      </c>
      <c r="E684" s="202" t="s">
        <v>832</v>
      </c>
      <c r="F684" s="214"/>
    </row>
    <row r="685" spans="1:6" ht="25.5" hidden="1" customHeight="1" x14ac:dyDescent="0.25">
      <c r="A685" s="202">
        <v>1</v>
      </c>
      <c r="B685" s="198" t="s">
        <v>359</v>
      </c>
      <c r="C685" s="198" t="s">
        <v>632</v>
      </c>
      <c r="D685" s="199" t="s">
        <v>633</v>
      </c>
      <c r="E685" s="202" t="s">
        <v>832</v>
      </c>
      <c r="F685" s="214"/>
    </row>
    <row r="686" spans="1:6" ht="25.5" hidden="1" customHeight="1" x14ac:dyDescent="0.25">
      <c r="A686" s="202">
        <v>2</v>
      </c>
      <c r="B686" s="198" t="s">
        <v>359</v>
      </c>
      <c r="C686" s="198" t="s">
        <v>632</v>
      </c>
      <c r="D686" s="199" t="s">
        <v>871</v>
      </c>
      <c r="E686" s="202" t="s">
        <v>868</v>
      </c>
      <c r="F686" s="214"/>
    </row>
    <row r="687" spans="1:6" ht="25.5" hidden="1" customHeight="1" x14ac:dyDescent="0.25">
      <c r="A687" s="202">
        <v>3</v>
      </c>
      <c r="B687" s="198" t="s">
        <v>359</v>
      </c>
      <c r="C687" s="198" t="s">
        <v>635</v>
      </c>
      <c r="D687" s="199" t="s">
        <v>636</v>
      </c>
      <c r="E687" s="202" t="s">
        <v>832</v>
      </c>
      <c r="F687" s="214"/>
    </row>
    <row r="688" spans="1:6" ht="25.5" hidden="1" customHeight="1" x14ac:dyDescent="0.25">
      <c r="A688" s="202">
        <v>4</v>
      </c>
      <c r="B688" s="198" t="s">
        <v>359</v>
      </c>
      <c r="C688" s="198" t="s">
        <v>632</v>
      </c>
      <c r="D688" s="199" t="s">
        <v>544</v>
      </c>
      <c r="E688" s="202" t="s">
        <v>832</v>
      </c>
      <c r="F688" s="214"/>
    </row>
    <row r="689" spans="1:6" ht="25.5" hidden="1" customHeight="1" x14ac:dyDescent="0.25">
      <c r="A689" s="202">
        <v>5</v>
      </c>
      <c r="B689" s="198" t="s">
        <v>359</v>
      </c>
      <c r="C689" s="198" t="s">
        <v>632</v>
      </c>
      <c r="D689" s="199" t="s">
        <v>622</v>
      </c>
      <c r="E689" s="202" t="s">
        <v>832</v>
      </c>
      <c r="F689" s="214"/>
    </row>
    <row r="690" spans="1:6" ht="25.5" hidden="1" customHeight="1" x14ac:dyDescent="0.25">
      <c r="A690" s="202">
        <v>6</v>
      </c>
      <c r="B690" s="198" t="s">
        <v>359</v>
      </c>
      <c r="C690" s="198" t="s">
        <v>632</v>
      </c>
      <c r="D690" s="199" t="s">
        <v>450</v>
      </c>
      <c r="E690" s="202" t="s">
        <v>832</v>
      </c>
      <c r="F690" s="214"/>
    </row>
    <row r="691" spans="1:6" ht="25.5" hidden="1" customHeight="1" x14ac:dyDescent="0.25">
      <c r="A691" s="202">
        <v>7</v>
      </c>
      <c r="B691" s="198" t="s">
        <v>359</v>
      </c>
      <c r="C691" s="198" t="s">
        <v>632</v>
      </c>
      <c r="D691" s="199" t="s">
        <v>853</v>
      </c>
      <c r="E691" s="202" t="s">
        <v>832</v>
      </c>
      <c r="F691" s="214"/>
    </row>
    <row r="692" spans="1:6" ht="25.5" hidden="1" customHeight="1" x14ac:dyDescent="0.25">
      <c r="A692" s="202">
        <v>8</v>
      </c>
      <c r="B692" s="198" t="s">
        <v>359</v>
      </c>
      <c r="C692" s="198" t="s">
        <v>632</v>
      </c>
      <c r="D692" s="199" t="s">
        <v>289</v>
      </c>
      <c r="E692" s="202" t="s">
        <v>832</v>
      </c>
      <c r="F692" s="214"/>
    </row>
    <row r="693" spans="1:6" ht="25.5" hidden="1" customHeight="1" x14ac:dyDescent="0.25">
      <c r="A693" s="202">
        <v>9</v>
      </c>
      <c r="B693" s="198" t="s">
        <v>359</v>
      </c>
      <c r="C693" s="198" t="s">
        <v>632</v>
      </c>
      <c r="D693" s="199" t="s">
        <v>223</v>
      </c>
      <c r="E693" s="202" t="s">
        <v>437</v>
      </c>
      <c r="F693" s="214"/>
    </row>
    <row r="694" spans="1:6" ht="25.5" hidden="1" customHeight="1" x14ac:dyDescent="0.25">
      <c r="A694" s="202">
        <v>10</v>
      </c>
      <c r="B694" s="198" t="s">
        <v>359</v>
      </c>
      <c r="C694" s="198" t="s">
        <v>632</v>
      </c>
      <c r="D694" s="199" t="s">
        <v>292</v>
      </c>
      <c r="E694" s="202" t="s">
        <v>437</v>
      </c>
      <c r="F694" s="214"/>
    </row>
    <row r="695" spans="1:6" ht="25.5" hidden="1" customHeight="1" x14ac:dyDescent="0.25">
      <c r="A695" s="202">
        <v>11</v>
      </c>
      <c r="B695" s="198" t="s">
        <v>359</v>
      </c>
      <c r="C695" s="198" t="s">
        <v>637</v>
      </c>
      <c r="D695" s="199" t="s">
        <v>638</v>
      </c>
      <c r="E695" s="202" t="s">
        <v>437</v>
      </c>
      <c r="F695" s="214"/>
    </row>
    <row r="696" spans="1:6" ht="25.5" hidden="1" customHeight="1" x14ac:dyDescent="0.25">
      <c r="A696" s="202">
        <v>12</v>
      </c>
      <c r="B696" s="198" t="s">
        <v>359</v>
      </c>
      <c r="C696" s="198" t="s">
        <v>632</v>
      </c>
      <c r="D696" s="199" t="s">
        <v>626</v>
      </c>
      <c r="E696" s="202" t="s">
        <v>437</v>
      </c>
      <c r="F696" s="214"/>
    </row>
    <row r="697" spans="1:6" ht="25.5" hidden="1" customHeight="1" x14ac:dyDescent="0.25">
      <c r="A697" s="202">
        <v>13</v>
      </c>
      <c r="B697" s="198" t="s">
        <v>359</v>
      </c>
      <c r="C697" s="198" t="s">
        <v>632</v>
      </c>
      <c r="D697" s="199" t="s">
        <v>294</v>
      </c>
      <c r="E697" s="202" t="s">
        <v>437</v>
      </c>
      <c r="F697" s="214"/>
    </row>
    <row r="698" spans="1:6" ht="25.5" hidden="1" customHeight="1" x14ac:dyDescent="0.25">
      <c r="A698" s="202">
        <v>14</v>
      </c>
      <c r="B698" s="198" t="s">
        <v>359</v>
      </c>
      <c r="C698" s="198" t="s">
        <v>632</v>
      </c>
      <c r="D698" s="199" t="s">
        <v>290</v>
      </c>
      <c r="E698" s="202" t="s">
        <v>832</v>
      </c>
      <c r="F698" s="214"/>
    </row>
    <row r="699" spans="1:6" ht="25.5" hidden="1" customHeight="1" x14ac:dyDescent="0.25">
      <c r="A699" s="202">
        <v>15</v>
      </c>
      <c r="B699" s="198" t="s">
        <v>359</v>
      </c>
      <c r="C699" s="198" t="s">
        <v>632</v>
      </c>
      <c r="D699" s="199" t="s">
        <v>639</v>
      </c>
      <c r="E699" s="202" t="s">
        <v>437</v>
      </c>
      <c r="F699" s="214"/>
    </row>
    <row r="700" spans="1:6" ht="25.5" hidden="1" customHeight="1" x14ac:dyDescent="0.25">
      <c r="A700" s="202">
        <v>16</v>
      </c>
      <c r="B700" s="198" t="s">
        <v>359</v>
      </c>
      <c r="C700" s="198" t="s">
        <v>634</v>
      </c>
      <c r="D700" s="199" t="s">
        <v>418</v>
      </c>
      <c r="E700" s="202" t="s">
        <v>832</v>
      </c>
      <c r="F700" s="214"/>
    </row>
    <row r="701" spans="1:6" ht="25.5" hidden="1" customHeight="1" x14ac:dyDescent="0.25">
      <c r="A701" s="202">
        <v>17</v>
      </c>
      <c r="B701" s="198" t="s">
        <v>359</v>
      </c>
      <c r="C701" s="198" t="s">
        <v>640</v>
      </c>
      <c r="D701" s="199" t="s">
        <v>540</v>
      </c>
      <c r="E701" s="202" t="s">
        <v>437</v>
      </c>
      <c r="F701" s="214"/>
    </row>
    <row r="702" spans="1:6" ht="25.5" hidden="1" customHeight="1" x14ac:dyDescent="0.25">
      <c r="A702" s="202">
        <v>18</v>
      </c>
      <c r="B702" s="198" t="s">
        <v>359</v>
      </c>
      <c r="C702" s="198" t="s">
        <v>632</v>
      </c>
      <c r="D702" s="199" t="s">
        <v>575</v>
      </c>
      <c r="E702" s="202" t="s">
        <v>437</v>
      </c>
      <c r="F702" s="214"/>
    </row>
    <row r="703" spans="1:6" ht="25.5" hidden="1" customHeight="1" x14ac:dyDescent="0.25">
      <c r="A703" s="202">
        <v>19</v>
      </c>
      <c r="B703" s="198" t="s">
        <v>359</v>
      </c>
      <c r="C703" s="198" t="s">
        <v>632</v>
      </c>
      <c r="D703" s="199" t="s">
        <v>470</v>
      </c>
      <c r="E703" s="202" t="s">
        <v>437</v>
      </c>
      <c r="F703" s="214"/>
    </row>
    <row r="704" spans="1:6" ht="25.5" hidden="1" customHeight="1" x14ac:dyDescent="0.25">
      <c r="A704" s="202">
        <v>1</v>
      </c>
      <c r="B704" s="198" t="s">
        <v>359</v>
      </c>
      <c r="C704" s="198" t="s">
        <v>641</v>
      </c>
      <c r="D704" s="199" t="s">
        <v>467</v>
      </c>
      <c r="E704" s="202" t="s">
        <v>832</v>
      </c>
      <c r="F704" s="214"/>
    </row>
    <row r="705" spans="1:6" ht="25.5" hidden="1" customHeight="1" x14ac:dyDescent="0.25">
      <c r="A705" s="202">
        <v>2</v>
      </c>
      <c r="B705" s="198" t="s">
        <v>359</v>
      </c>
      <c r="C705" s="198" t="s">
        <v>641</v>
      </c>
      <c r="D705" s="199" t="s">
        <v>361</v>
      </c>
      <c r="E705" s="202" t="s">
        <v>832</v>
      </c>
      <c r="F705" s="214"/>
    </row>
    <row r="706" spans="1:6" ht="25.5" hidden="1" customHeight="1" x14ac:dyDescent="0.25">
      <c r="A706" s="202">
        <v>3</v>
      </c>
      <c r="B706" s="198" t="s">
        <v>359</v>
      </c>
      <c r="C706" s="198" t="s">
        <v>641</v>
      </c>
      <c r="D706" s="199" t="s">
        <v>569</v>
      </c>
      <c r="E706" s="202" t="s">
        <v>832</v>
      </c>
      <c r="F706" s="214"/>
    </row>
    <row r="707" spans="1:6" ht="25.5" hidden="1" customHeight="1" x14ac:dyDescent="0.25">
      <c r="A707" s="202">
        <v>4</v>
      </c>
      <c r="B707" s="198" t="s">
        <v>359</v>
      </c>
      <c r="C707" s="198" t="s">
        <v>641</v>
      </c>
      <c r="D707" s="199" t="s">
        <v>289</v>
      </c>
      <c r="E707" s="202" t="s">
        <v>832</v>
      </c>
      <c r="F707" s="214"/>
    </row>
    <row r="708" spans="1:6" ht="25.5" hidden="1" customHeight="1" x14ac:dyDescent="0.25">
      <c r="A708" s="202">
        <v>5</v>
      </c>
      <c r="B708" s="198" t="s">
        <v>359</v>
      </c>
      <c r="C708" s="198" t="s">
        <v>641</v>
      </c>
      <c r="D708" s="199" t="s">
        <v>810</v>
      </c>
      <c r="E708" s="202" t="s">
        <v>832</v>
      </c>
      <c r="F708" s="214"/>
    </row>
    <row r="709" spans="1:6" ht="25.5" hidden="1" customHeight="1" x14ac:dyDescent="0.25">
      <c r="A709" s="202">
        <v>6</v>
      </c>
      <c r="B709" s="198" t="s">
        <v>359</v>
      </c>
      <c r="C709" s="198" t="s">
        <v>642</v>
      </c>
      <c r="D709" s="199" t="s">
        <v>450</v>
      </c>
      <c r="E709" s="202" t="s">
        <v>832</v>
      </c>
      <c r="F709" s="214"/>
    </row>
    <row r="710" spans="1:6" ht="25.5" hidden="1" customHeight="1" x14ac:dyDescent="0.25">
      <c r="A710" s="202">
        <v>7</v>
      </c>
      <c r="B710" s="198" t="s">
        <v>359</v>
      </c>
      <c r="C710" s="198" t="s">
        <v>641</v>
      </c>
      <c r="D710" s="199" t="s">
        <v>333</v>
      </c>
      <c r="E710" s="202" t="s">
        <v>437</v>
      </c>
      <c r="F710" s="214"/>
    </row>
    <row r="711" spans="1:6" ht="25.5" hidden="1" customHeight="1" x14ac:dyDescent="0.25">
      <c r="A711" s="202">
        <v>8</v>
      </c>
      <c r="B711" s="198" t="s">
        <v>359</v>
      </c>
      <c r="C711" s="198" t="s">
        <v>641</v>
      </c>
      <c r="D711" s="199" t="s">
        <v>294</v>
      </c>
      <c r="E711" s="202" t="s">
        <v>437</v>
      </c>
      <c r="F711" s="214"/>
    </row>
    <row r="712" spans="1:6" ht="25.5" hidden="1" customHeight="1" x14ac:dyDescent="0.25">
      <c r="A712" s="202">
        <v>9</v>
      </c>
      <c r="B712" s="198" t="s">
        <v>359</v>
      </c>
      <c r="C712" s="198" t="s">
        <v>643</v>
      </c>
      <c r="D712" s="199" t="s">
        <v>555</v>
      </c>
      <c r="E712" s="202" t="s">
        <v>437</v>
      </c>
      <c r="F712" s="214"/>
    </row>
    <row r="713" spans="1:6" ht="25.5" hidden="1" customHeight="1" x14ac:dyDescent="0.25">
      <c r="A713" s="202">
        <v>10</v>
      </c>
      <c r="B713" s="198" t="s">
        <v>359</v>
      </c>
      <c r="C713" s="198" t="s">
        <v>641</v>
      </c>
      <c r="D713" s="199" t="s">
        <v>540</v>
      </c>
      <c r="E713" s="202" t="s">
        <v>437</v>
      </c>
      <c r="F713" s="214"/>
    </row>
    <row r="714" spans="1:6" ht="25.5" hidden="1" customHeight="1" x14ac:dyDescent="0.25">
      <c r="A714" s="202">
        <v>11</v>
      </c>
      <c r="B714" s="198" t="s">
        <v>359</v>
      </c>
      <c r="C714" s="198" t="s">
        <v>641</v>
      </c>
      <c r="D714" s="199" t="s">
        <v>223</v>
      </c>
      <c r="E714" s="202" t="s">
        <v>437</v>
      </c>
      <c r="F714" s="214"/>
    </row>
    <row r="715" spans="1:6" ht="25.5" hidden="1" customHeight="1" x14ac:dyDescent="0.25">
      <c r="A715" s="202">
        <v>12</v>
      </c>
      <c r="B715" s="198" t="s">
        <v>359</v>
      </c>
      <c r="C715" s="198" t="s">
        <v>641</v>
      </c>
      <c r="D715" s="199" t="s">
        <v>644</v>
      </c>
      <c r="E715" s="202" t="s">
        <v>437</v>
      </c>
      <c r="F715" s="214"/>
    </row>
    <row r="716" spans="1:6" ht="25.5" hidden="1" customHeight="1" x14ac:dyDescent="0.25">
      <c r="A716" s="202">
        <v>13</v>
      </c>
      <c r="B716" s="198" t="s">
        <v>359</v>
      </c>
      <c r="C716" s="198" t="s">
        <v>641</v>
      </c>
      <c r="D716" s="199" t="s">
        <v>248</v>
      </c>
      <c r="E716" s="202" t="s">
        <v>832</v>
      </c>
      <c r="F716" s="214"/>
    </row>
    <row r="717" spans="1:6" ht="25.5" hidden="1" customHeight="1" x14ac:dyDescent="0.25">
      <c r="A717" s="202">
        <v>14</v>
      </c>
      <c r="B717" s="198" t="s">
        <v>359</v>
      </c>
      <c r="C717" s="198" t="s">
        <v>641</v>
      </c>
      <c r="D717" s="199" t="s">
        <v>645</v>
      </c>
      <c r="E717" s="202" t="s">
        <v>832</v>
      </c>
      <c r="F717" s="214"/>
    </row>
    <row r="718" spans="1:6" ht="25.5" hidden="1" customHeight="1" x14ac:dyDescent="0.25">
      <c r="A718" s="202">
        <v>15</v>
      </c>
      <c r="B718" s="198" t="s">
        <v>359</v>
      </c>
      <c r="C718" s="198" t="s">
        <v>641</v>
      </c>
      <c r="D718" s="199" t="s">
        <v>544</v>
      </c>
      <c r="E718" s="202" t="s">
        <v>832</v>
      </c>
      <c r="F718" s="214"/>
    </row>
    <row r="719" spans="1:6" ht="25.5" hidden="1" customHeight="1" x14ac:dyDescent="0.25">
      <c r="A719" s="202">
        <v>16</v>
      </c>
      <c r="B719" s="198" t="s">
        <v>359</v>
      </c>
      <c r="C719" s="198" t="s">
        <v>641</v>
      </c>
      <c r="D719" s="199" t="s">
        <v>646</v>
      </c>
      <c r="E719" s="202" t="s">
        <v>437</v>
      </c>
      <c r="F719" s="214"/>
    </row>
    <row r="720" spans="1:6" ht="25.5" hidden="1" customHeight="1" x14ac:dyDescent="0.25">
      <c r="A720" s="202">
        <v>17</v>
      </c>
      <c r="B720" s="198" t="s">
        <v>359</v>
      </c>
      <c r="C720" s="198" t="s">
        <v>641</v>
      </c>
      <c r="D720" s="199" t="s">
        <v>322</v>
      </c>
      <c r="E720" s="202" t="s">
        <v>832</v>
      </c>
      <c r="F720" s="214"/>
    </row>
    <row r="721" spans="1:6" ht="25.5" hidden="1" customHeight="1" x14ac:dyDescent="0.25">
      <c r="A721" s="202">
        <v>18</v>
      </c>
      <c r="B721" s="198" t="s">
        <v>359</v>
      </c>
      <c r="C721" s="198" t="s">
        <v>641</v>
      </c>
      <c r="D721" s="199" t="s">
        <v>290</v>
      </c>
      <c r="E721" s="202" t="s">
        <v>832</v>
      </c>
      <c r="F721" s="214"/>
    </row>
    <row r="722" spans="1:6" ht="25.5" hidden="1" customHeight="1" x14ac:dyDescent="0.25">
      <c r="A722" s="202">
        <v>19</v>
      </c>
      <c r="B722" s="198" t="s">
        <v>359</v>
      </c>
      <c r="C722" s="198" t="s">
        <v>647</v>
      </c>
      <c r="D722" s="199" t="s">
        <v>639</v>
      </c>
      <c r="E722" s="202" t="s">
        <v>437</v>
      </c>
      <c r="F722" s="214"/>
    </row>
    <row r="723" spans="1:6" ht="25.5" hidden="1" customHeight="1" x14ac:dyDescent="0.25">
      <c r="A723" s="202">
        <v>20</v>
      </c>
      <c r="B723" s="198" t="s">
        <v>359</v>
      </c>
      <c r="C723" s="198" t="s">
        <v>641</v>
      </c>
      <c r="D723" s="199" t="s">
        <v>418</v>
      </c>
      <c r="E723" s="202" t="s">
        <v>832</v>
      </c>
      <c r="F723" s="214"/>
    </row>
    <row r="724" spans="1:6" ht="25.5" hidden="1" customHeight="1" x14ac:dyDescent="0.25">
      <c r="A724" s="202">
        <v>21</v>
      </c>
      <c r="B724" s="198" t="s">
        <v>359</v>
      </c>
      <c r="C724" s="198" t="s">
        <v>642</v>
      </c>
      <c r="D724" s="199" t="s">
        <v>815</v>
      </c>
      <c r="E724" s="202" t="s">
        <v>437</v>
      </c>
      <c r="F724" s="214"/>
    </row>
    <row r="725" spans="1:6" ht="25.5" hidden="1" customHeight="1" x14ac:dyDescent="0.25">
      <c r="A725" s="202">
        <v>22</v>
      </c>
      <c r="B725" s="198" t="s">
        <v>359</v>
      </c>
      <c r="C725" s="198" t="s">
        <v>641</v>
      </c>
      <c r="D725" s="199" t="s">
        <v>719</v>
      </c>
      <c r="E725" s="202" t="s">
        <v>437</v>
      </c>
      <c r="F725" s="214"/>
    </row>
    <row r="726" spans="1:6" ht="25.5" hidden="1" customHeight="1" x14ac:dyDescent="0.25">
      <c r="A726" s="202">
        <v>23</v>
      </c>
      <c r="B726" s="198" t="s">
        <v>359</v>
      </c>
      <c r="C726" s="198" t="s">
        <v>641</v>
      </c>
      <c r="D726" s="199" t="s">
        <v>677</v>
      </c>
      <c r="E726" s="202" t="s">
        <v>437</v>
      </c>
      <c r="F726" s="214"/>
    </row>
    <row r="727" spans="1:6" ht="25.5" hidden="1" customHeight="1" x14ac:dyDescent="0.25">
      <c r="A727" s="202">
        <v>24</v>
      </c>
      <c r="B727" s="198" t="s">
        <v>359</v>
      </c>
      <c r="C727" s="198" t="s">
        <v>641</v>
      </c>
      <c r="D727" s="199" t="s">
        <v>495</v>
      </c>
      <c r="E727" s="202" t="s">
        <v>437</v>
      </c>
      <c r="F727" s="214"/>
    </row>
    <row r="728" spans="1:6" ht="25.5" hidden="1" customHeight="1" x14ac:dyDescent="0.25">
      <c r="A728" s="202">
        <v>1</v>
      </c>
      <c r="B728" s="198" t="s">
        <v>359</v>
      </c>
      <c r="C728" s="203" t="s">
        <v>822</v>
      </c>
      <c r="D728" s="199" t="s">
        <v>569</v>
      </c>
      <c r="E728" s="202" t="s">
        <v>832</v>
      </c>
      <c r="F728" s="214"/>
    </row>
    <row r="729" spans="1:6" ht="25.5" hidden="1" customHeight="1" x14ac:dyDescent="0.25">
      <c r="A729" s="202">
        <v>2</v>
      </c>
      <c r="B729" s="198" t="s">
        <v>359</v>
      </c>
      <c r="C729" s="203" t="s">
        <v>822</v>
      </c>
      <c r="D729" s="199" t="s">
        <v>851</v>
      </c>
      <c r="E729" s="202" t="s">
        <v>832</v>
      </c>
      <c r="F729" s="214"/>
    </row>
    <row r="730" spans="1:6" ht="25.5" hidden="1" customHeight="1" x14ac:dyDescent="0.25">
      <c r="A730" s="202">
        <v>3</v>
      </c>
      <c r="B730" s="198" t="s">
        <v>359</v>
      </c>
      <c r="C730" s="203" t="s">
        <v>822</v>
      </c>
      <c r="D730" s="199" t="s">
        <v>418</v>
      </c>
      <c r="E730" s="202" t="s">
        <v>832</v>
      </c>
      <c r="F730" s="214"/>
    </row>
    <row r="731" spans="1:6" ht="25.5" hidden="1" customHeight="1" x14ac:dyDescent="0.25">
      <c r="A731" s="202">
        <v>4</v>
      </c>
      <c r="B731" s="198" t="s">
        <v>359</v>
      </c>
      <c r="C731" s="203" t="s">
        <v>822</v>
      </c>
      <c r="D731" s="199" t="s">
        <v>648</v>
      </c>
      <c r="E731" s="202" t="s">
        <v>832</v>
      </c>
      <c r="F731" s="214"/>
    </row>
    <row r="732" spans="1:6" ht="25.5" hidden="1" customHeight="1" x14ac:dyDescent="0.25">
      <c r="A732" s="202">
        <v>5</v>
      </c>
      <c r="B732" s="198" t="s">
        <v>359</v>
      </c>
      <c r="C732" s="203" t="s">
        <v>822</v>
      </c>
      <c r="D732" s="199" t="s">
        <v>741</v>
      </c>
      <c r="E732" s="202" t="s">
        <v>832</v>
      </c>
      <c r="F732" s="214"/>
    </row>
    <row r="733" spans="1:6" ht="25.5" hidden="1" customHeight="1" x14ac:dyDescent="0.25">
      <c r="A733" s="202">
        <v>6</v>
      </c>
      <c r="B733" s="198" t="s">
        <v>359</v>
      </c>
      <c r="C733" s="203" t="s">
        <v>822</v>
      </c>
      <c r="D733" s="199" t="s">
        <v>544</v>
      </c>
      <c r="E733" s="202" t="s">
        <v>832</v>
      </c>
      <c r="F733" s="214"/>
    </row>
    <row r="734" spans="1:6" ht="25.5" hidden="1" customHeight="1" x14ac:dyDescent="0.25">
      <c r="A734" s="202">
        <v>7</v>
      </c>
      <c r="B734" s="198" t="s">
        <v>359</v>
      </c>
      <c r="C734" s="203" t="s">
        <v>822</v>
      </c>
      <c r="D734" s="199" t="s">
        <v>450</v>
      </c>
      <c r="E734" s="202" t="s">
        <v>832</v>
      </c>
      <c r="F734" s="214"/>
    </row>
    <row r="735" spans="1:6" ht="25.5" hidden="1" customHeight="1" x14ac:dyDescent="0.25">
      <c r="A735" s="202">
        <v>8</v>
      </c>
      <c r="B735" s="198" t="s">
        <v>359</v>
      </c>
      <c r="C735" s="203" t="s">
        <v>822</v>
      </c>
      <c r="D735" s="199" t="s">
        <v>248</v>
      </c>
      <c r="E735" s="202" t="s">
        <v>832</v>
      </c>
      <c r="F735" s="214"/>
    </row>
    <row r="736" spans="1:6" ht="25.5" hidden="1" customHeight="1" x14ac:dyDescent="0.25">
      <c r="A736" s="202">
        <v>9</v>
      </c>
      <c r="B736" s="198" t="s">
        <v>359</v>
      </c>
      <c r="C736" s="203" t="s">
        <v>822</v>
      </c>
      <c r="D736" s="199" t="s">
        <v>304</v>
      </c>
      <c r="E736" s="202" t="s">
        <v>437</v>
      </c>
      <c r="F736" s="214"/>
    </row>
    <row r="737" spans="1:6" ht="25.5" hidden="1" customHeight="1" x14ac:dyDescent="0.25">
      <c r="A737" s="202">
        <v>10</v>
      </c>
      <c r="B737" s="198" t="s">
        <v>359</v>
      </c>
      <c r="C737" s="203" t="s">
        <v>822</v>
      </c>
      <c r="D737" s="199" t="s">
        <v>223</v>
      </c>
      <c r="E737" s="202" t="s">
        <v>437</v>
      </c>
      <c r="F737" s="214"/>
    </row>
    <row r="738" spans="1:6" ht="25.5" hidden="1" customHeight="1" x14ac:dyDescent="0.25">
      <c r="A738" s="202">
        <v>11</v>
      </c>
      <c r="B738" s="198" t="s">
        <v>359</v>
      </c>
      <c r="C738" s="203" t="s">
        <v>823</v>
      </c>
      <c r="D738" s="199" t="s">
        <v>445</v>
      </c>
      <c r="E738" s="202" t="s">
        <v>437</v>
      </c>
      <c r="F738" s="214"/>
    </row>
    <row r="739" spans="1:6" ht="25.5" hidden="1" customHeight="1" x14ac:dyDescent="0.25">
      <c r="A739" s="202">
        <v>1</v>
      </c>
      <c r="B739" s="198" t="s">
        <v>359</v>
      </c>
      <c r="C739" s="198" t="s">
        <v>394</v>
      </c>
      <c r="D739" s="199" t="s">
        <v>519</v>
      </c>
      <c r="E739" s="202" t="s">
        <v>832</v>
      </c>
      <c r="F739" s="214"/>
    </row>
    <row r="740" spans="1:6" ht="25.5" hidden="1" customHeight="1" x14ac:dyDescent="0.25">
      <c r="A740" s="202">
        <v>2</v>
      </c>
      <c r="B740" s="198" t="s">
        <v>359</v>
      </c>
      <c r="C740" s="198" t="s">
        <v>394</v>
      </c>
      <c r="D740" s="199" t="s">
        <v>569</v>
      </c>
      <c r="E740" s="202" t="s">
        <v>832</v>
      </c>
      <c r="F740" s="214"/>
    </row>
    <row r="741" spans="1:6" ht="25.5" hidden="1" customHeight="1" x14ac:dyDescent="0.25">
      <c r="A741" s="202">
        <v>3</v>
      </c>
      <c r="B741" s="198" t="s">
        <v>359</v>
      </c>
      <c r="C741" s="198" t="s">
        <v>394</v>
      </c>
      <c r="D741" s="199" t="s">
        <v>248</v>
      </c>
      <c r="E741" s="202" t="s">
        <v>832</v>
      </c>
      <c r="F741" s="214"/>
    </row>
    <row r="742" spans="1:6" ht="25.5" hidden="1" customHeight="1" x14ac:dyDescent="0.25">
      <c r="A742" s="202">
        <v>4</v>
      </c>
      <c r="B742" s="198" t="s">
        <v>359</v>
      </c>
      <c r="C742" s="198" t="s">
        <v>394</v>
      </c>
      <c r="D742" s="199" t="s">
        <v>616</v>
      </c>
      <c r="E742" s="202" t="s">
        <v>832</v>
      </c>
      <c r="F742" s="214"/>
    </row>
    <row r="743" spans="1:6" ht="25.5" hidden="1" customHeight="1" x14ac:dyDescent="0.25">
      <c r="A743" s="202">
        <v>5</v>
      </c>
      <c r="B743" s="198" t="s">
        <v>359</v>
      </c>
      <c r="C743" s="198" t="s">
        <v>394</v>
      </c>
      <c r="D743" s="199" t="s">
        <v>618</v>
      </c>
      <c r="E743" s="202" t="s">
        <v>832</v>
      </c>
      <c r="F743" s="214"/>
    </row>
    <row r="744" spans="1:6" ht="25.5" hidden="1" customHeight="1" x14ac:dyDescent="0.25">
      <c r="A744" s="202">
        <v>6</v>
      </c>
      <c r="B744" s="198" t="s">
        <v>359</v>
      </c>
      <c r="C744" s="198" t="s">
        <v>394</v>
      </c>
      <c r="D744" s="199" t="s">
        <v>294</v>
      </c>
      <c r="E744" s="202" t="s">
        <v>437</v>
      </c>
      <c r="F744" s="214"/>
    </row>
    <row r="745" spans="1:6" ht="25.5" hidden="1" customHeight="1" x14ac:dyDescent="0.25">
      <c r="A745" s="202">
        <v>7</v>
      </c>
      <c r="B745" s="198" t="s">
        <v>359</v>
      </c>
      <c r="C745" s="198" t="s">
        <v>394</v>
      </c>
      <c r="D745" s="199" t="s">
        <v>333</v>
      </c>
      <c r="E745" s="202" t="s">
        <v>437</v>
      </c>
      <c r="F745" s="214"/>
    </row>
    <row r="746" spans="1:6" ht="25.5" hidden="1" customHeight="1" x14ac:dyDescent="0.25">
      <c r="A746" s="202">
        <v>8</v>
      </c>
      <c r="B746" s="198" t="s">
        <v>359</v>
      </c>
      <c r="C746" s="198" t="s">
        <v>394</v>
      </c>
      <c r="D746" s="199" t="s">
        <v>445</v>
      </c>
      <c r="E746" s="202" t="s">
        <v>437</v>
      </c>
      <c r="F746" s="214"/>
    </row>
    <row r="747" spans="1:6" ht="25.5" hidden="1" customHeight="1" x14ac:dyDescent="0.25">
      <c r="A747" s="202">
        <v>9</v>
      </c>
      <c r="B747" s="198" t="s">
        <v>359</v>
      </c>
      <c r="C747" s="198" t="s">
        <v>394</v>
      </c>
      <c r="D747" s="199" t="s">
        <v>233</v>
      </c>
      <c r="E747" s="202" t="s">
        <v>437</v>
      </c>
      <c r="F747" s="214"/>
    </row>
    <row r="748" spans="1:6" ht="25.5" hidden="1" customHeight="1" x14ac:dyDescent="0.25">
      <c r="A748" s="202">
        <v>1</v>
      </c>
      <c r="B748" s="198" t="s">
        <v>359</v>
      </c>
      <c r="C748" s="198" t="s">
        <v>395</v>
      </c>
      <c r="D748" s="199" t="s">
        <v>519</v>
      </c>
      <c r="E748" s="202" t="s">
        <v>832</v>
      </c>
      <c r="F748" s="214"/>
    </row>
    <row r="749" spans="1:6" ht="25.5" hidden="1" customHeight="1" x14ac:dyDescent="0.25">
      <c r="A749" s="202">
        <v>2</v>
      </c>
      <c r="B749" s="198" t="s">
        <v>359</v>
      </c>
      <c r="C749" s="198" t="s">
        <v>395</v>
      </c>
      <c r="D749" s="199" t="s">
        <v>569</v>
      </c>
      <c r="E749" s="202" t="s">
        <v>832</v>
      </c>
      <c r="F749" s="214"/>
    </row>
    <row r="750" spans="1:6" ht="25.5" hidden="1" customHeight="1" x14ac:dyDescent="0.25">
      <c r="A750" s="202">
        <v>3</v>
      </c>
      <c r="B750" s="198" t="s">
        <v>359</v>
      </c>
      <c r="C750" s="198" t="s">
        <v>395</v>
      </c>
      <c r="D750" s="199" t="s">
        <v>248</v>
      </c>
      <c r="E750" s="202" t="s">
        <v>832</v>
      </c>
      <c r="F750" s="214"/>
    </row>
    <row r="751" spans="1:6" ht="25.5" hidden="1" customHeight="1" x14ac:dyDescent="0.25">
      <c r="A751" s="202">
        <v>4</v>
      </c>
      <c r="B751" s="198" t="s">
        <v>359</v>
      </c>
      <c r="C751" s="198" t="s">
        <v>395</v>
      </c>
      <c r="D751" s="199" t="s">
        <v>616</v>
      </c>
      <c r="E751" s="202" t="s">
        <v>832</v>
      </c>
      <c r="F751" s="214"/>
    </row>
    <row r="752" spans="1:6" ht="25.5" hidden="1" customHeight="1" x14ac:dyDescent="0.25">
      <c r="A752" s="202">
        <v>5</v>
      </c>
      <c r="B752" s="198" t="s">
        <v>359</v>
      </c>
      <c r="C752" s="198" t="s">
        <v>395</v>
      </c>
      <c r="D752" s="199" t="s">
        <v>618</v>
      </c>
      <c r="E752" s="202" t="s">
        <v>832</v>
      </c>
      <c r="F752" s="214"/>
    </row>
    <row r="753" spans="1:6" ht="25.5" hidden="1" customHeight="1" x14ac:dyDescent="0.25">
      <c r="A753" s="202">
        <v>6</v>
      </c>
      <c r="B753" s="198" t="s">
        <v>359</v>
      </c>
      <c r="C753" s="198" t="s">
        <v>395</v>
      </c>
      <c r="D753" s="199" t="s">
        <v>294</v>
      </c>
      <c r="E753" s="202" t="s">
        <v>437</v>
      </c>
      <c r="F753" s="214"/>
    </row>
    <row r="754" spans="1:6" ht="25.5" hidden="1" customHeight="1" x14ac:dyDescent="0.25">
      <c r="A754" s="202">
        <v>7</v>
      </c>
      <c r="B754" s="198" t="s">
        <v>359</v>
      </c>
      <c r="C754" s="198" t="s">
        <v>395</v>
      </c>
      <c r="D754" s="199" t="s">
        <v>333</v>
      </c>
      <c r="E754" s="202" t="s">
        <v>437</v>
      </c>
      <c r="F754" s="214"/>
    </row>
    <row r="755" spans="1:6" ht="25.5" hidden="1" customHeight="1" x14ac:dyDescent="0.25">
      <c r="A755" s="202">
        <v>8</v>
      </c>
      <c r="B755" s="198" t="s">
        <v>359</v>
      </c>
      <c r="C755" s="198" t="s">
        <v>395</v>
      </c>
      <c r="D755" s="199" t="s">
        <v>418</v>
      </c>
      <c r="E755" s="202" t="s">
        <v>832</v>
      </c>
      <c r="F755" s="214"/>
    </row>
    <row r="756" spans="1:6" ht="25.5" hidden="1" customHeight="1" x14ac:dyDescent="0.25">
      <c r="A756" s="202">
        <v>9</v>
      </c>
      <c r="B756" s="198" t="s">
        <v>359</v>
      </c>
      <c r="C756" s="198" t="s">
        <v>395</v>
      </c>
      <c r="D756" s="199" t="s">
        <v>445</v>
      </c>
      <c r="E756" s="202" t="s">
        <v>437</v>
      </c>
      <c r="F756" s="214"/>
    </row>
    <row r="757" spans="1:6" ht="25.5" hidden="1" customHeight="1" x14ac:dyDescent="0.25">
      <c r="A757" s="202">
        <v>10</v>
      </c>
      <c r="B757" s="198" t="s">
        <v>359</v>
      </c>
      <c r="C757" s="198" t="s">
        <v>395</v>
      </c>
      <c r="D757" s="199" t="s">
        <v>233</v>
      </c>
      <c r="E757" s="202" t="s">
        <v>437</v>
      </c>
      <c r="F757" s="214"/>
    </row>
    <row r="758" spans="1:6" ht="25.5" hidden="1" customHeight="1" x14ac:dyDescent="0.25">
      <c r="A758" s="202">
        <v>1</v>
      </c>
      <c r="B758" s="198" t="s">
        <v>359</v>
      </c>
      <c r="C758" s="198" t="s">
        <v>649</v>
      </c>
      <c r="D758" s="199" t="s">
        <v>650</v>
      </c>
      <c r="E758" s="202" t="s">
        <v>832</v>
      </c>
      <c r="F758" s="214"/>
    </row>
    <row r="759" spans="1:6" ht="25.5" hidden="1" customHeight="1" x14ac:dyDescent="0.25">
      <c r="A759" s="202">
        <v>2</v>
      </c>
      <c r="B759" s="198" t="s">
        <v>359</v>
      </c>
      <c r="C759" s="198" t="s">
        <v>649</v>
      </c>
      <c r="D759" s="199" t="s">
        <v>569</v>
      </c>
      <c r="E759" s="202" t="s">
        <v>832</v>
      </c>
      <c r="F759" s="214"/>
    </row>
    <row r="760" spans="1:6" ht="25.5" hidden="1" customHeight="1" x14ac:dyDescent="0.25">
      <c r="A760" s="202">
        <v>3</v>
      </c>
      <c r="B760" s="198" t="s">
        <v>359</v>
      </c>
      <c r="C760" s="198" t="s">
        <v>649</v>
      </c>
      <c r="D760" s="199" t="s">
        <v>651</v>
      </c>
      <c r="E760" s="202" t="s">
        <v>832</v>
      </c>
      <c r="F760" s="214"/>
    </row>
    <row r="761" spans="1:6" ht="25.5" hidden="1" customHeight="1" x14ac:dyDescent="0.25">
      <c r="A761" s="202">
        <v>4</v>
      </c>
      <c r="B761" s="198" t="s">
        <v>359</v>
      </c>
      <c r="C761" s="198" t="s">
        <v>652</v>
      </c>
      <c r="D761" s="199" t="s">
        <v>653</v>
      </c>
      <c r="E761" s="202" t="s">
        <v>832</v>
      </c>
      <c r="F761" s="214"/>
    </row>
    <row r="762" spans="1:6" ht="25.5" hidden="1" customHeight="1" x14ac:dyDescent="0.25">
      <c r="A762" s="202">
        <v>5</v>
      </c>
      <c r="B762" s="198" t="s">
        <v>359</v>
      </c>
      <c r="C762" s="198" t="s">
        <v>654</v>
      </c>
      <c r="D762" s="199" t="s">
        <v>248</v>
      </c>
      <c r="E762" s="202" t="s">
        <v>832</v>
      </c>
      <c r="F762" s="214"/>
    </row>
    <row r="763" spans="1:6" ht="25.5" hidden="1" customHeight="1" x14ac:dyDescent="0.25">
      <c r="A763" s="202">
        <v>6</v>
      </c>
      <c r="B763" s="198" t="s">
        <v>359</v>
      </c>
      <c r="C763" s="198" t="s">
        <v>649</v>
      </c>
      <c r="D763" s="199" t="s">
        <v>655</v>
      </c>
      <c r="E763" s="202" t="s">
        <v>832</v>
      </c>
      <c r="F763" s="214"/>
    </row>
    <row r="764" spans="1:6" ht="25.5" hidden="1" customHeight="1" x14ac:dyDescent="0.25">
      <c r="A764" s="202">
        <v>7</v>
      </c>
      <c r="B764" s="198" t="s">
        <v>359</v>
      </c>
      <c r="C764" s="198" t="s">
        <v>649</v>
      </c>
      <c r="D764" s="199" t="s">
        <v>656</v>
      </c>
      <c r="E764" s="202" t="s">
        <v>832</v>
      </c>
      <c r="F764" s="214"/>
    </row>
    <row r="765" spans="1:6" ht="25.5" hidden="1" customHeight="1" x14ac:dyDescent="0.25">
      <c r="A765" s="202">
        <v>8</v>
      </c>
      <c r="B765" s="198" t="s">
        <v>359</v>
      </c>
      <c r="C765" s="198" t="s">
        <v>649</v>
      </c>
      <c r="D765" s="199" t="s">
        <v>304</v>
      </c>
      <c r="E765" s="202" t="s">
        <v>437</v>
      </c>
      <c r="F765" s="214"/>
    </row>
    <row r="766" spans="1:6" ht="25.5" hidden="1" customHeight="1" x14ac:dyDescent="0.25">
      <c r="A766" s="202">
        <v>9</v>
      </c>
      <c r="B766" s="198" t="s">
        <v>359</v>
      </c>
      <c r="C766" s="198" t="s">
        <v>649</v>
      </c>
      <c r="D766" s="199" t="s">
        <v>816</v>
      </c>
      <c r="E766" s="202" t="s">
        <v>832</v>
      </c>
      <c r="F766" s="214"/>
    </row>
    <row r="767" spans="1:6" ht="25.5" hidden="1" customHeight="1" x14ac:dyDescent="0.25">
      <c r="A767" s="202">
        <v>10</v>
      </c>
      <c r="B767" s="198" t="s">
        <v>359</v>
      </c>
      <c r="C767" s="198" t="s">
        <v>657</v>
      </c>
      <c r="D767" s="199" t="s">
        <v>450</v>
      </c>
      <c r="E767" s="202" t="s">
        <v>832</v>
      </c>
      <c r="F767" s="214"/>
    </row>
    <row r="768" spans="1:6" ht="25.5" hidden="1" customHeight="1" x14ac:dyDescent="0.25">
      <c r="A768" s="202">
        <v>11</v>
      </c>
      <c r="B768" s="198" t="s">
        <v>359</v>
      </c>
      <c r="C768" s="198" t="s">
        <v>649</v>
      </c>
      <c r="D768" s="199" t="s">
        <v>658</v>
      </c>
      <c r="E768" s="202" t="s">
        <v>437</v>
      </c>
      <c r="F768" s="214"/>
    </row>
    <row r="769" spans="1:6" ht="25.5" hidden="1" customHeight="1" x14ac:dyDescent="0.25">
      <c r="A769" s="202">
        <v>12</v>
      </c>
      <c r="B769" s="198" t="s">
        <v>359</v>
      </c>
      <c r="C769" s="198" t="s">
        <v>649</v>
      </c>
      <c r="D769" s="199" t="s">
        <v>724</v>
      </c>
      <c r="E769" s="202" t="s">
        <v>437</v>
      </c>
      <c r="F769" s="214"/>
    </row>
    <row r="770" spans="1:6" ht="25.5" hidden="1" customHeight="1" x14ac:dyDescent="0.25">
      <c r="A770" s="202">
        <v>13</v>
      </c>
      <c r="B770" s="198" t="s">
        <v>359</v>
      </c>
      <c r="C770" s="198" t="s">
        <v>649</v>
      </c>
      <c r="D770" s="199" t="s">
        <v>233</v>
      </c>
      <c r="E770" s="202" t="s">
        <v>437</v>
      </c>
      <c r="F770" s="214"/>
    </row>
    <row r="771" spans="1:6" ht="25.5" hidden="1" customHeight="1" x14ac:dyDescent="0.25">
      <c r="A771" s="202">
        <v>1</v>
      </c>
      <c r="B771" s="198" t="s">
        <v>359</v>
      </c>
      <c r="C771" s="198" t="s">
        <v>659</v>
      </c>
      <c r="D771" s="199" t="s">
        <v>467</v>
      </c>
      <c r="E771" s="202" t="s">
        <v>832</v>
      </c>
      <c r="F771" s="214"/>
    </row>
    <row r="772" spans="1:6" ht="25.5" hidden="1" customHeight="1" x14ac:dyDescent="0.25">
      <c r="A772" s="202">
        <v>2</v>
      </c>
      <c r="B772" s="198" t="s">
        <v>359</v>
      </c>
      <c r="C772" s="198" t="s">
        <v>660</v>
      </c>
      <c r="D772" s="199" t="s">
        <v>361</v>
      </c>
      <c r="E772" s="202" t="s">
        <v>832</v>
      </c>
      <c r="F772" s="214"/>
    </row>
    <row r="773" spans="1:6" ht="25.5" hidden="1" customHeight="1" x14ac:dyDescent="0.25">
      <c r="A773" s="202">
        <v>3</v>
      </c>
      <c r="B773" s="198" t="s">
        <v>359</v>
      </c>
      <c r="C773" s="198" t="s">
        <v>660</v>
      </c>
      <c r="D773" s="199" t="s">
        <v>681</v>
      </c>
      <c r="E773" s="202" t="s">
        <v>832</v>
      </c>
      <c r="F773" s="214"/>
    </row>
    <row r="774" spans="1:6" ht="25.5" hidden="1" customHeight="1" x14ac:dyDescent="0.25">
      <c r="A774" s="202">
        <v>4</v>
      </c>
      <c r="B774" s="198" t="s">
        <v>359</v>
      </c>
      <c r="C774" s="198" t="s">
        <v>660</v>
      </c>
      <c r="D774" s="199" t="s">
        <v>681</v>
      </c>
      <c r="E774" s="202" t="s">
        <v>832</v>
      </c>
      <c r="F774" s="214"/>
    </row>
    <row r="775" spans="1:6" ht="25.5" hidden="1" customHeight="1" x14ac:dyDescent="0.25">
      <c r="A775" s="202">
        <v>5</v>
      </c>
      <c r="B775" s="198" t="s">
        <v>359</v>
      </c>
      <c r="C775" s="198" t="s">
        <v>660</v>
      </c>
      <c r="D775" s="199" t="s">
        <v>569</v>
      </c>
      <c r="E775" s="202" t="s">
        <v>832</v>
      </c>
      <c r="F775" s="214"/>
    </row>
    <row r="776" spans="1:6" ht="25.5" hidden="1" customHeight="1" x14ac:dyDescent="0.25">
      <c r="A776" s="202">
        <v>6</v>
      </c>
      <c r="B776" s="198" t="s">
        <v>359</v>
      </c>
      <c r="C776" s="198" t="s">
        <v>660</v>
      </c>
      <c r="D776" s="199" t="s">
        <v>682</v>
      </c>
      <c r="E776" s="202" t="s">
        <v>832</v>
      </c>
      <c r="F776" s="214"/>
    </row>
    <row r="777" spans="1:6" ht="25.5" hidden="1" customHeight="1" x14ac:dyDescent="0.25">
      <c r="A777" s="202">
        <v>7</v>
      </c>
      <c r="B777" s="198" t="s">
        <v>359</v>
      </c>
      <c r="C777" s="198" t="s">
        <v>660</v>
      </c>
      <c r="D777" s="199" t="s">
        <v>661</v>
      </c>
      <c r="E777" s="202" t="s">
        <v>437</v>
      </c>
      <c r="F777" s="214"/>
    </row>
    <row r="778" spans="1:6" ht="25.5" hidden="1" customHeight="1" x14ac:dyDescent="0.25">
      <c r="A778" s="202">
        <v>8</v>
      </c>
      <c r="B778" s="198" t="s">
        <v>359</v>
      </c>
      <c r="C778" s="198" t="s">
        <v>660</v>
      </c>
      <c r="D778" s="199" t="s">
        <v>662</v>
      </c>
      <c r="E778" s="202" t="s">
        <v>437</v>
      </c>
      <c r="F778" s="214"/>
    </row>
    <row r="779" spans="1:6" ht="25.5" hidden="1" customHeight="1" x14ac:dyDescent="0.25">
      <c r="A779" s="202">
        <v>9</v>
      </c>
      <c r="B779" s="198" t="s">
        <v>359</v>
      </c>
      <c r="C779" s="198" t="s">
        <v>660</v>
      </c>
      <c r="D779" s="199" t="s">
        <v>663</v>
      </c>
      <c r="E779" s="202" t="s">
        <v>832</v>
      </c>
      <c r="F779" s="214"/>
    </row>
    <row r="780" spans="1:6" ht="25.5" hidden="1" customHeight="1" x14ac:dyDescent="0.25">
      <c r="A780" s="202">
        <v>10</v>
      </c>
      <c r="B780" s="198" t="s">
        <v>359</v>
      </c>
      <c r="C780" s="198" t="s">
        <v>660</v>
      </c>
      <c r="D780" s="199" t="s">
        <v>664</v>
      </c>
      <c r="E780" s="202" t="s">
        <v>832</v>
      </c>
      <c r="F780" s="214"/>
    </row>
    <row r="781" spans="1:6" ht="25.5" hidden="1" customHeight="1" x14ac:dyDescent="0.25">
      <c r="A781" s="202">
        <v>11</v>
      </c>
      <c r="B781" s="198" t="s">
        <v>359</v>
      </c>
      <c r="C781" s="198" t="s">
        <v>660</v>
      </c>
      <c r="D781" s="199" t="s">
        <v>639</v>
      </c>
      <c r="E781" s="202" t="s">
        <v>437</v>
      </c>
      <c r="F781" s="214"/>
    </row>
    <row r="782" spans="1:6" ht="25.5" hidden="1" customHeight="1" x14ac:dyDescent="0.25">
      <c r="A782" s="202">
        <v>12</v>
      </c>
      <c r="B782" s="198" t="s">
        <v>359</v>
      </c>
      <c r="C782" s="198" t="s">
        <v>660</v>
      </c>
      <c r="D782" s="199" t="s">
        <v>665</v>
      </c>
      <c r="E782" s="202" t="s">
        <v>437</v>
      </c>
      <c r="F782" s="214"/>
    </row>
    <row r="783" spans="1:6" ht="25.5" hidden="1" customHeight="1" x14ac:dyDescent="0.25">
      <c r="A783" s="202">
        <v>13</v>
      </c>
      <c r="B783" s="198" t="s">
        <v>359</v>
      </c>
      <c r="C783" s="198" t="s">
        <v>660</v>
      </c>
      <c r="D783" s="199" t="s">
        <v>666</v>
      </c>
      <c r="E783" s="202" t="s">
        <v>832</v>
      </c>
      <c r="F783" s="214"/>
    </row>
    <row r="784" spans="1:6" ht="25.5" hidden="1" customHeight="1" x14ac:dyDescent="0.25">
      <c r="A784" s="202">
        <v>14</v>
      </c>
      <c r="B784" s="198" t="s">
        <v>359</v>
      </c>
      <c r="C784" s="198" t="s">
        <v>660</v>
      </c>
      <c r="D784" s="199" t="s">
        <v>667</v>
      </c>
      <c r="E784" s="202" t="s">
        <v>437</v>
      </c>
      <c r="F784" s="214"/>
    </row>
    <row r="785" spans="1:6" ht="25.5" hidden="1" customHeight="1" x14ac:dyDescent="0.25">
      <c r="A785" s="202">
        <v>15</v>
      </c>
      <c r="B785" s="198" t="s">
        <v>359</v>
      </c>
      <c r="C785" s="198" t="s">
        <v>660</v>
      </c>
      <c r="D785" s="199" t="s">
        <v>686</v>
      </c>
      <c r="E785" s="202" t="s">
        <v>832</v>
      </c>
      <c r="F785" s="214"/>
    </row>
    <row r="786" spans="1:6" ht="25.5" hidden="1" customHeight="1" x14ac:dyDescent="0.25">
      <c r="A786" s="202">
        <v>16</v>
      </c>
      <c r="B786" s="198" t="s">
        <v>359</v>
      </c>
      <c r="C786" s="198" t="s">
        <v>660</v>
      </c>
      <c r="D786" s="199" t="s">
        <v>630</v>
      </c>
      <c r="E786" s="202" t="s">
        <v>437</v>
      </c>
      <c r="F786" s="214"/>
    </row>
    <row r="787" spans="1:6" ht="25.5" hidden="1" customHeight="1" x14ac:dyDescent="0.25">
      <c r="A787" s="202">
        <v>17</v>
      </c>
      <c r="B787" s="198" t="s">
        <v>359</v>
      </c>
      <c r="C787" s="198" t="s">
        <v>660</v>
      </c>
      <c r="D787" s="199" t="s">
        <v>687</v>
      </c>
      <c r="E787" s="202" t="s">
        <v>832</v>
      </c>
      <c r="F787" s="214"/>
    </row>
    <row r="788" spans="1:6" ht="25.5" hidden="1" customHeight="1" x14ac:dyDescent="0.25">
      <c r="A788" s="202">
        <v>18</v>
      </c>
      <c r="B788" s="198" t="s">
        <v>359</v>
      </c>
      <c r="C788" s="198" t="s">
        <v>660</v>
      </c>
      <c r="D788" s="199" t="s">
        <v>810</v>
      </c>
      <c r="E788" s="202" t="s">
        <v>832</v>
      </c>
      <c r="F788" s="214"/>
    </row>
    <row r="789" spans="1:6" ht="25.5" hidden="1" customHeight="1" x14ac:dyDescent="0.25">
      <c r="A789" s="202">
        <v>19</v>
      </c>
      <c r="B789" s="198" t="s">
        <v>359</v>
      </c>
      <c r="C789" s="198" t="s">
        <v>660</v>
      </c>
      <c r="D789" s="199" t="s">
        <v>333</v>
      </c>
      <c r="E789" s="202" t="s">
        <v>437</v>
      </c>
      <c r="F789" s="214"/>
    </row>
    <row r="790" spans="1:6" ht="25.5" hidden="1" customHeight="1" x14ac:dyDescent="0.25">
      <c r="A790" s="202">
        <v>20</v>
      </c>
      <c r="B790" s="198" t="s">
        <v>359</v>
      </c>
      <c r="C790" s="198" t="s">
        <v>660</v>
      </c>
      <c r="D790" s="199" t="s">
        <v>688</v>
      </c>
      <c r="E790" s="202" t="s">
        <v>832</v>
      </c>
      <c r="F790" s="214"/>
    </row>
    <row r="791" spans="1:6" ht="25.5" hidden="1" customHeight="1" x14ac:dyDescent="0.25">
      <c r="A791" s="202">
        <v>21</v>
      </c>
      <c r="B791" s="198" t="s">
        <v>359</v>
      </c>
      <c r="C791" s="198" t="s">
        <v>660</v>
      </c>
      <c r="D791" s="199" t="s">
        <v>853</v>
      </c>
      <c r="E791" s="202" t="s">
        <v>832</v>
      </c>
      <c r="F791" s="214"/>
    </row>
    <row r="792" spans="1:6" ht="25.5" hidden="1" customHeight="1" x14ac:dyDescent="0.25">
      <c r="A792" s="202">
        <v>22</v>
      </c>
      <c r="B792" s="198" t="s">
        <v>359</v>
      </c>
      <c r="C792" s="198" t="s">
        <v>660</v>
      </c>
      <c r="D792" s="199" t="s">
        <v>223</v>
      </c>
      <c r="E792" s="202" t="s">
        <v>437</v>
      </c>
      <c r="F792" s="214"/>
    </row>
    <row r="793" spans="1:6" ht="25.5" hidden="1" customHeight="1" x14ac:dyDescent="0.25">
      <c r="A793" s="202">
        <v>23</v>
      </c>
      <c r="B793" s="198" t="s">
        <v>359</v>
      </c>
      <c r="C793" s="198" t="s">
        <v>660</v>
      </c>
      <c r="D793" s="199" t="s">
        <v>668</v>
      </c>
      <c r="E793" s="202" t="s">
        <v>437</v>
      </c>
      <c r="F793" s="214"/>
    </row>
    <row r="794" spans="1:6" ht="25.5" hidden="1" customHeight="1" x14ac:dyDescent="0.25">
      <c r="A794" s="202">
        <v>24</v>
      </c>
      <c r="B794" s="198" t="s">
        <v>359</v>
      </c>
      <c r="C794" s="198" t="s">
        <v>660</v>
      </c>
      <c r="D794" s="199" t="s">
        <v>669</v>
      </c>
      <c r="E794" s="202" t="s">
        <v>437</v>
      </c>
      <c r="F794" s="214"/>
    </row>
    <row r="795" spans="1:6" ht="25.5" hidden="1" customHeight="1" x14ac:dyDescent="0.25">
      <c r="A795" s="202">
        <v>25</v>
      </c>
      <c r="B795" s="198" t="s">
        <v>359</v>
      </c>
      <c r="C795" s="198" t="s">
        <v>660</v>
      </c>
      <c r="D795" s="199" t="s">
        <v>670</v>
      </c>
      <c r="E795" s="202" t="s">
        <v>437</v>
      </c>
      <c r="F795" s="214"/>
    </row>
    <row r="796" spans="1:6" ht="25.5" hidden="1" customHeight="1" x14ac:dyDescent="0.25">
      <c r="A796" s="202">
        <v>26</v>
      </c>
      <c r="B796" s="198" t="s">
        <v>359</v>
      </c>
      <c r="C796" s="198" t="s">
        <v>660</v>
      </c>
      <c r="D796" s="199" t="s">
        <v>294</v>
      </c>
      <c r="E796" s="202" t="s">
        <v>437</v>
      </c>
      <c r="F796" s="214"/>
    </row>
    <row r="797" spans="1:6" ht="25.5" hidden="1" customHeight="1" x14ac:dyDescent="0.25">
      <c r="A797" s="202">
        <v>27</v>
      </c>
      <c r="B797" s="198" t="s">
        <v>359</v>
      </c>
      <c r="C797" s="198" t="s">
        <v>660</v>
      </c>
      <c r="D797" s="199" t="s">
        <v>540</v>
      </c>
      <c r="E797" s="202" t="s">
        <v>437</v>
      </c>
      <c r="F797" s="214"/>
    </row>
    <row r="798" spans="1:6" ht="25.5" hidden="1" customHeight="1" x14ac:dyDescent="0.25">
      <c r="A798" s="202">
        <v>28</v>
      </c>
      <c r="B798" s="198" t="s">
        <v>359</v>
      </c>
      <c r="C798" s="198" t="s">
        <v>660</v>
      </c>
      <c r="D798" s="199" t="s">
        <v>466</v>
      </c>
      <c r="E798" s="202" t="s">
        <v>437</v>
      </c>
      <c r="F798" s="214"/>
    </row>
    <row r="799" spans="1:6" ht="25.5" hidden="1" customHeight="1" x14ac:dyDescent="0.25">
      <c r="A799" s="202">
        <v>29</v>
      </c>
      <c r="B799" s="198" t="s">
        <v>359</v>
      </c>
      <c r="C799" s="198" t="s">
        <v>660</v>
      </c>
      <c r="D799" s="199" t="s">
        <v>671</v>
      </c>
      <c r="E799" s="202" t="s">
        <v>832</v>
      </c>
      <c r="F799" s="214"/>
    </row>
    <row r="800" spans="1:6" ht="25.5" hidden="1" customHeight="1" x14ac:dyDescent="0.25">
      <c r="A800" s="202">
        <v>30</v>
      </c>
      <c r="B800" s="198" t="s">
        <v>359</v>
      </c>
      <c r="C800" s="198" t="s">
        <v>660</v>
      </c>
      <c r="D800" s="199" t="s">
        <v>672</v>
      </c>
      <c r="E800" s="202" t="s">
        <v>437</v>
      </c>
      <c r="F800" s="214"/>
    </row>
    <row r="801" spans="1:6" ht="25.5" hidden="1" customHeight="1" x14ac:dyDescent="0.25">
      <c r="A801" s="202">
        <v>31</v>
      </c>
      <c r="B801" s="198" t="s">
        <v>359</v>
      </c>
      <c r="C801" s="198" t="s">
        <v>660</v>
      </c>
      <c r="D801" s="199" t="s">
        <v>581</v>
      </c>
      <c r="E801" s="202" t="s">
        <v>832</v>
      </c>
      <c r="F801" s="214"/>
    </row>
    <row r="802" spans="1:6" ht="25.5" hidden="1" customHeight="1" x14ac:dyDescent="0.25">
      <c r="A802" s="202">
        <v>32</v>
      </c>
      <c r="B802" s="198" t="s">
        <v>359</v>
      </c>
      <c r="C802" s="198" t="s">
        <v>660</v>
      </c>
      <c r="D802" s="199" t="s">
        <v>673</v>
      </c>
      <c r="E802" s="202" t="s">
        <v>832</v>
      </c>
      <c r="F802" s="214"/>
    </row>
    <row r="803" spans="1:6" ht="25.5" hidden="1" customHeight="1" x14ac:dyDescent="0.25">
      <c r="A803" s="202">
        <v>33</v>
      </c>
      <c r="B803" s="198" t="s">
        <v>359</v>
      </c>
      <c r="C803" s="198" t="s">
        <v>660</v>
      </c>
      <c r="D803" s="199" t="s">
        <v>674</v>
      </c>
      <c r="E803" s="202" t="s">
        <v>832</v>
      </c>
      <c r="F803" s="214"/>
    </row>
    <row r="804" spans="1:6" ht="25.5" hidden="1" customHeight="1" x14ac:dyDescent="0.25">
      <c r="A804" s="202">
        <v>34</v>
      </c>
      <c r="B804" s="198" t="s">
        <v>359</v>
      </c>
      <c r="C804" s="198" t="s">
        <v>660</v>
      </c>
      <c r="D804" s="199" t="s">
        <v>847</v>
      </c>
      <c r="E804" s="202" t="s">
        <v>832</v>
      </c>
      <c r="F804" s="214"/>
    </row>
    <row r="805" spans="1:6" ht="25.5" hidden="1" customHeight="1" x14ac:dyDescent="0.25">
      <c r="A805" s="202">
        <v>35</v>
      </c>
      <c r="B805" s="198" t="s">
        <v>359</v>
      </c>
      <c r="C805" s="198" t="s">
        <v>660</v>
      </c>
      <c r="D805" s="199" t="s">
        <v>859</v>
      </c>
      <c r="E805" s="202" t="s">
        <v>832</v>
      </c>
      <c r="F805" s="214"/>
    </row>
    <row r="806" spans="1:6" ht="25.5" hidden="1" customHeight="1" x14ac:dyDescent="0.25">
      <c r="A806" s="202">
        <v>36</v>
      </c>
      <c r="B806" s="198" t="s">
        <v>359</v>
      </c>
      <c r="C806" s="198" t="s">
        <v>660</v>
      </c>
      <c r="D806" s="199" t="s">
        <v>304</v>
      </c>
      <c r="E806" s="202" t="s">
        <v>437</v>
      </c>
      <c r="F806" s="214"/>
    </row>
    <row r="807" spans="1:6" ht="25.5" hidden="1" customHeight="1" x14ac:dyDescent="0.25">
      <c r="A807" s="202">
        <v>37</v>
      </c>
      <c r="B807" s="198" t="s">
        <v>359</v>
      </c>
      <c r="C807" s="198" t="s">
        <v>660</v>
      </c>
      <c r="D807" s="199" t="s">
        <v>418</v>
      </c>
      <c r="E807" s="202" t="s">
        <v>832</v>
      </c>
      <c r="F807" s="214"/>
    </row>
    <row r="808" spans="1:6" ht="25.5" hidden="1" customHeight="1" x14ac:dyDescent="0.25">
      <c r="A808" s="202">
        <v>38</v>
      </c>
      <c r="B808" s="198" t="s">
        <v>359</v>
      </c>
      <c r="C808" s="198" t="s">
        <v>660</v>
      </c>
      <c r="D808" s="199" t="s">
        <v>233</v>
      </c>
      <c r="E808" s="202" t="s">
        <v>437</v>
      </c>
      <c r="F808" s="214"/>
    </row>
    <row r="809" spans="1:6" ht="25.5" hidden="1" customHeight="1" x14ac:dyDescent="0.25">
      <c r="A809" s="202">
        <v>39</v>
      </c>
      <c r="B809" s="198" t="s">
        <v>359</v>
      </c>
      <c r="C809" s="198" t="s">
        <v>660</v>
      </c>
      <c r="D809" s="199" t="s">
        <v>675</v>
      </c>
      <c r="E809" s="202" t="s">
        <v>437</v>
      </c>
      <c r="F809" s="214"/>
    </row>
    <row r="810" spans="1:6" ht="25.5" hidden="1" customHeight="1" x14ac:dyDescent="0.25">
      <c r="A810" s="202">
        <v>40</v>
      </c>
      <c r="B810" s="198" t="s">
        <v>359</v>
      </c>
      <c r="C810" s="198" t="s">
        <v>660</v>
      </c>
      <c r="D810" s="199" t="s">
        <v>676</v>
      </c>
      <c r="E810" s="202" t="s">
        <v>437</v>
      </c>
      <c r="F810" s="214"/>
    </row>
    <row r="811" spans="1:6" ht="25.5" hidden="1" customHeight="1" x14ac:dyDescent="0.25">
      <c r="A811" s="202">
        <v>41</v>
      </c>
      <c r="B811" s="198" t="s">
        <v>359</v>
      </c>
      <c r="C811" s="198" t="s">
        <v>660</v>
      </c>
      <c r="D811" s="199" t="s">
        <v>677</v>
      </c>
      <c r="E811" s="202" t="s">
        <v>437</v>
      </c>
      <c r="F811" s="214"/>
    </row>
    <row r="812" spans="1:6" ht="25.5" hidden="1" customHeight="1" x14ac:dyDescent="0.25">
      <c r="A812" s="202">
        <v>42</v>
      </c>
      <c r="B812" s="198" t="s">
        <v>359</v>
      </c>
      <c r="C812" s="198" t="s">
        <v>660</v>
      </c>
      <c r="D812" s="199" t="s">
        <v>841</v>
      </c>
      <c r="E812" s="202" t="s">
        <v>437</v>
      </c>
      <c r="F812" s="214"/>
    </row>
    <row r="813" spans="1:6" ht="25.5" hidden="1" customHeight="1" x14ac:dyDescent="0.25">
      <c r="A813" s="202">
        <v>43</v>
      </c>
      <c r="B813" s="198" t="s">
        <v>359</v>
      </c>
      <c r="C813" s="198" t="s">
        <v>660</v>
      </c>
      <c r="D813" s="199" t="s">
        <v>843</v>
      </c>
      <c r="E813" s="202" t="s">
        <v>437</v>
      </c>
      <c r="F813" s="214"/>
    </row>
    <row r="814" spans="1:6" ht="25.5" hidden="1" customHeight="1" x14ac:dyDescent="0.25">
      <c r="A814" s="202">
        <v>44</v>
      </c>
      <c r="B814" s="198" t="s">
        <v>359</v>
      </c>
      <c r="C814" s="198" t="s">
        <v>660</v>
      </c>
      <c r="D814" s="199" t="s">
        <v>678</v>
      </c>
      <c r="E814" s="202" t="s">
        <v>437</v>
      </c>
      <c r="F814" s="214"/>
    </row>
    <row r="815" spans="1:6" ht="25.5" hidden="1" customHeight="1" x14ac:dyDescent="0.25">
      <c r="A815" s="202">
        <v>1</v>
      </c>
      <c r="B815" s="198" t="s">
        <v>359</v>
      </c>
      <c r="C815" s="198" t="s">
        <v>679</v>
      </c>
      <c r="D815" s="199" t="s">
        <v>467</v>
      </c>
      <c r="E815" s="202" t="s">
        <v>832</v>
      </c>
      <c r="F815" s="214"/>
    </row>
    <row r="816" spans="1:6" ht="25.5" hidden="1" customHeight="1" x14ac:dyDescent="0.25">
      <c r="A816" s="202">
        <v>2</v>
      </c>
      <c r="B816" s="198" t="s">
        <v>359</v>
      </c>
      <c r="C816" s="198" t="s">
        <v>680</v>
      </c>
      <c r="D816" s="199" t="s">
        <v>361</v>
      </c>
      <c r="E816" s="202" t="s">
        <v>832</v>
      </c>
      <c r="F816" s="214"/>
    </row>
    <row r="817" spans="1:6" ht="25.5" hidden="1" customHeight="1" x14ac:dyDescent="0.25">
      <c r="A817" s="202">
        <v>3</v>
      </c>
      <c r="B817" s="198" t="s">
        <v>359</v>
      </c>
      <c r="C817" s="198" t="s">
        <v>679</v>
      </c>
      <c r="D817" s="199" t="s">
        <v>681</v>
      </c>
      <c r="E817" s="202" t="s">
        <v>832</v>
      </c>
      <c r="F817" s="214"/>
    </row>
    <row r="818" spans="1:6" ht="25.5" hidden="1" customHeight="1" x14ac:dyDescent="0.25">
      <c r="A818" s="202">
        <v>4</v>
      </c>
      <c r="B818" s="198" t="s">
        <v>359</v>
      </c>
      <c r="C818" s="198" t="s">
        <v>679</v>
      </c>
      <c r="D818" s="199" t="s">
        <v>681</v>
      </c>
      <c r="E818" s="202" t="s">
        <v>832</v>
      </c>
      <c r="F818" s="214"/>
    </row>
    <row r="819" spans="1:6" ht="25.5" hidden="1" customHeight="1" x14ac:dyDescent="0.25">
      <c r="A819" s="202">
        <v>5</v>
      </c>
      <c r="B819" s="198" t="s">
        <v>359</v>
      </c>
      <c r="C819" s="198" t="s">
        <v>679</v>
      </c>
      <c r="D819" s="199" t="s">
        <v>569</v>
      </c>
      <c r="E819" s="202" t="s">
        <v>832</v>
      </c>
      <c r="F819" s="214"/>
    </row>
    <row r="820" spans="1:6" ht="25.5" hidden="1" customHeight="1" x14ac:dyDescent="0.25">
      <c r="A820" s="202">
        <v>6</v>
      </c>
      <c r="B820" s="198" t="s">
        <v>359</v>
      </c>
      <c r="C820" s="198" t="s">
        <v>679</v>
      </c>
      <c r="D820" s="199" t="s">
        <v>682</v>
      </c>
      <c r="E820" s="202" t="s">
        <v>832</v>
      </c>
      <c r="F820" s="214"/>
    </row>
    <row r="821" spans="1:6" ht="25.5" hidden="1" customHeight="1" x14ac:dyDescent="0.25">
      <c r="A821" s="202">
        <v>7</v>
      </c>
      <c r="B821" s="198" t="s">
        <v>359</v>
      </c>
      <c r="C821" s="198" t="s">
        <v>679</v>
      </c>
      <c r="D821" s="199" t="s">
        <v>370</v>
      </c>
      <c r="E821" s="202" t="s">
        <v>437</v>
      </c>
      <c r="F821" s="214"/>
    </row>
    <row r="822" spans="1:6" ht="25.5" hidden="1" customHeight="1" x14ac:dyDescent="0.25">
      <c r="A822" s="202">
        <v>8</v>
      </c>
      <c r="B822" s="198" t="s">
        <v>359</v>
      </c>
      <c r="C822" s="198" t="s">
        <v>679</v>
      </c>
      <c r="D822" s="199" t="s">
        <v>662</v>
      </c>
      <c r="E822" s="202" t="s">
        <v>437</v>
      </c>
      <c r="F822" s="214"/>
    </row>
    <row r="823" spans="1:6" ht="25.5" hidden="1" customHeight="1" x14ac:dyDescent="0.25">
      <c r="A823" s="202">
        <v>9</v>
      </c>
      <c r="B823" s="198" t="s">
        <v>359</v>
      </c>
      <c r="C823" s="198" t="s">
        <v>679</v>
      </c>
      <c r="D823" s="199" t="s">
        <v>683</v>
      </c>
      <c r="E823" s="202" t="s">
        <v>832</v>
      </c>
      <c r="F823" s="214"/>
    </row>
    <row r="824" spans="1:6" ht="25.5" hidden="1" customHeight="1" x14ac:dyDescent="0.25">
      <c r="A824" s="202">
        <v>10</v>
      </c>
      <c r="B824" s="198" t="s">
        <v>359</v>
      </c>
      <c r="C824" s="198" t="s">
        <v>679</v>
      </c>
      <c r="D824" s="199" t="s">
        <v>664</v>
      </c>
      <c r="E824" s="202" t="s">
        <v>832</v>
      </c>
      <c r="F824" s="214"/>
    </row>
    <row r="825" spans="1:6" ht="25.5" hidden="1" customHeight="1" x14ac:dyDescent="0.25">
      <c r="A825" s="202">
        <v>11</v>
      </c>
      <c r="B825" s="198" t="s">
        <v>359</v>
      </c>
      <c r="C825" s="198" t="s">
        <v>684</v>
      </c>
      <c r="D825" s="199" t="s">
        <v>639</v>
      </c>
      <c r="E825" s="202" t="s">
        <v>437</v>
      </c>
      <c r="F825" s="214"/>
    </row>
    <row r="826" spans="1:6" ht="25.5" hidden="1" customHeight="1" x14ac:dyDescent="0.25">
      <c r="A826" s="202">
        <v>12</v>
      </c>
      <c r="B826" s="198" t="s">
        <v>359</v>
      </c>
      <c r="C826" s="198" t="s">
        <v>685</v>
      </c>
      <c r="D826" s="199" t="s">
        <v>665</v>
      </c>
      <c r="E826" s="202" t="s">
        <v>437</v>
      </c>
      <c r="F826" s="214"/>
    </row>
    <row r="827" spans="1:6" ht="25.5" hidden="1" customHeight="1" x14ac:dyDescent="0.25">
      <c r="A827" s="202">
        <v>13</v>
      </c>
      <c r="B827" s="198" t="s">
        <v>359</v>
      </c>
      <c r="C827" s="198" t="s">
        <v>679</v>
      </c>
      <c r="D827" s="199" t="s">
        <v>686</v>
      </c>
      <c r="E827" s="202" t="s">
        <v>832</v>
      </c>
      <c r="F827" s="214"/>
    </row>
    <row r="828" spans="1:6" ht="25.5" hidden="1" customHeight="1" x14ac:dyDescent="0.25">
      <c r="A828" s="202">
        <v>14</v>
      </c>
      <c r="B828" s="198" t="s">
        <v>359</v>
      </c>
      <c r="C828" s="198" t="s">
        <v>679</v>
      </c>
      <c r="D828" s="199" t="s">
        <v>630</v>
      </c>
      <c r="E828" s="202" t="s">
        <v>437</v>
      </c>
      <c r="F828" s="214"/>
    </row>
    <row r="829" spans="1:6" ht="25.5" hidden="1" customHeight="1" x14ac:dyDescent="0.25">
      <c r="A829" s="202">
        <v>15</v>
      </c>
      <c r="B829" s="198" t="s">
        <v>359</v>
      </c>
      <c r="C829" s="198" t="s">
        <v>679</v>
      </c>
      <c r="D829" s="199" t="s">
        <v>687</v>
      </c>
      <c r="E829" s="202" t="s">
        <v>832</v>
      </c>
      <c r="F829" s="214"/>
    </row>
    <row r="830" spans="1:6" ht="25.5" hidden="1" customHeight="1" x14ac:dyDescent="0.25">
      <c r="A830" s="202">
        <v>16</v>
      </c>
      <c r="B830" s="198" t="s">
        <v>359</v>
      </c>
      <c r="C830" s="198" t="s">
        <v>679</v>
      </c>
      <c r="D830" s="199" t="s">
        <v>810</v>
      </c>
      <c r="E830" s="202" t="s">
        <v>832</v>
      </c>
      <c r="F830" s="214"/>
    </row>
    <row r="831" spans="1:6" ht="25.5" hidden="1" customHeight="1" x14ac:dyDescent="0.25">
      <c r="A831" s="202">
        <v>17</v>
      </c>
      <c r="B831" s="198" t="s">
        <v>359</v>
      </c>
      <c r="C831" s="198" t="s">
        <v>679</v>
      </c>
      <c r="D831" s="199" t="s">
        <v>333</v>
      </c>
      <c r="E831" s="202" t="s">
        <v>832</v>
      </c>
      <c r="F831" s="214"/>
    </row>
    <row r="832" spans="1:6" ht="25.5" hidden="1" customHeight="1" x14ac:dyDescent="0.25">
      <c r="A832" s="202">
        <v>18</v>
      </c>
      <c r="B832" s="198" t="s">
        <v>359</v>
      </c>
      <c r="C832" s="198" t="s">
        <v>679</v>
      </c>
      <c r="D832" s="199" t="s">
        <v>688</v>
      </c>
      <c r="E832" s="202" t="s">
        <v>832</v>
      </c>
      <c r="F832" s="214"/>
    </row>
    <row r="833" spans="1:6" ht="25.5" customHeight="1" x14ac:dyDescent="0.25">
      <c r="A833" s="202">
        <v>19</v>
      </c>
      <c r="B833" s="198" t="s">
        <v>359</v>
      </c>
      <c r="C833" s="198" t="s">
        <v>689</v>
      </c>
      <c r="D833" s="199" t="s">
        <v>852</v>
      </c>
      <c r="E833" s="202" t="s">
        <v>886</v>
      </c>
      <c r="F833" s="214"/>
    </row>
    <row r="834" spans="1:6" ht="25.5" hidden="1" customHeight="1" x14ac:dyDescent="0.25">
      <c r="A834" s="202">
        <v>20</v>
      </c>
      <c r="B834" s="198" t="s">
        <v>359</v>
      </c>
      <c r="C834" s="198" t="s">
        <v>679</v>
      </c>
      <c r="D834" s="199" t="s">
        <v>690</v>
      </c>
      <c r="E834" s="202" t="s">
        <v>437</v>
      </c>
      <c r="F834" s="214"/>
    </row>
    <row r="835" spans="1:6" ht="25.5" hidden="1" customHeight="1" x14ac:dyDescent="0.25">
      <c r="A835" s="202">
        <v>21</v>
      </c>
      <c r="B835" s="198" t="s">
        <v>359</v>
      </c>
      <c r="C835" s="198" t="s">
        <v>679</v>
      </c>
      <c r="D835" s="199" t="s">
        <v>658</v>
      </c>
      <c r="E835" s="202" t="s">
        <v>437</v>
      </c>
      <c r="F835" s="214"/>
    </row>
    <row r="836" spans="1:6" ht="25.5" hidden="1" customHeight="1" x14ac:dyDescent="0.25">
      <c r="A836" s="202">
        <v>22</v>
      </c>
      <c r="B836" s="198" t="s">
        <v>359</v>
      </c>
      <c r="C836" s="198" t="s">
        <v>685</v>
      </c>
      <c r="D836" s="199" t="s">
        <v>669</v>
      </c>
      <c r="E836" s="202" t="s">
        <v>437</v>
      </c>
      <c r="F836" s="214"/>
    </row>
    <row r="837" spans="1:6" ht="25.5" hidden="1" customHeight="1" x14ac:dyDescent="0.25">
      <c r="A837" s="202">
        <v>23</v>
      </c>
      <c r="B837" s="198" t="s">
        <v>359</v>
      </c>
      <c r="C837" s="198" t="s">
        <v>679</v>
      </c>
      <c r="D837" s="199" t="s">
        <v>670</v>
      </c>
      <c r="E837" s="202" t="s">
        <v>437</v>
      </c>
      <c r="F837" s="214"/>
    </row>
    <row r="838" spans="1:6" ht="25.5" hidden="1" customHeight="1" x14ac:dyDescent="0.25">
      <c r="A838" s="202">
        <v>24</v>
      </c>
      <c r="B838" s="198" t="s">
        <v>359</v>
      </c>
      <c r="C838" s="198" t="s">
        <v>679</v>
      </c>
      <c r="D838" s="199" t="s">
        <v>294</v>
      </c>
      <c r="E838" s="202" t="s">
        <v>437</v>
      </c>
      <c r="F838" s="214"/>
    </row>
    <row r="839" spans="1:6" ht="25.5" hidden="1" customHeight="1" x14ac:dyDescent="0.25">
      <c r="A839" s="202">
        <v>25</v>
      </c>
      <c r="B839" s="198" t="s">
        <v>359</v>
      </c>
      <c r="C839" s="198" t="s">
        <v>679</v>
      </c>
      <c r="D839" s="199" t="s">
        <v>540</v>
      </c>
      <c r="E839" s="202" t="s">
        <v>437</v>
      </c>
      <c r="F839" s="214"/>
    </row>
    <row r="840" spans="1:6" ht="25.5" hidden="1" customHeight="1" x14ac:dyDescent="0.25">
      <c r="A840" s="202">
        <v>26</v>
      </c>
      <c r="B840" s="198" t="s">
        <v>359</v>
      </c>
      <c r="C840" s="198" t="s">
        <v>691</v>
      </c>
      <c r="D840" s="199" t="s">
        <v>466</v>
      </c>
      <c r="E840" s="202" t="s">
        <v>437</v>
      </c>
      <c r="F840" s="214"/>
    </row>
    <row r="841" spans="1:6" ht="25.5" hidden="1" customHeight="1" x14ac:dyDescent="0.25">
      <c r="A841" s="202">
        <v>27</v>
      </c>
      <c r="B841" s="198" t="s">
        <v>359</v>
      </c>
      <c r="C841" s="198" t="s">
        <v>679</v>
      </c>
      <c r="D841" s="199" t="s">
        <v>494</v>
      </c>
      <c r="E841" s="202" t="s">
        <v>832</v>
      </c>
      <c r="F841" s="214"/>
    </row>
    <row r="842" spans="1:6" ht="25.5" hidden="1" customHeight="1" x14ac:dyDescent="0.25">
      <c r="A842" s="202">
        <v>28</v>
      </c>
      <c r="B842" s="198" t="s">
        <v>359</v>
      </c>
      <c r="C842" s="198" t="s">
        <v>679</v>
      </c>
      <c r="D842" s="199" t="s">
        <v>672</v>
      </c>
      <c r="E842" s="202" t="s">
        <v>437</v>
      </c>
      <c r="F842" s="214"/>
    </row>
    <row r="843" spans="1:6" ht="25.5" hidden="1" customHeight="1" x14ac:dyDescent="0.25">
      <c r="A843" s="202">
        <v>29</v>
      </c>
      <c r="B843" s="198" t="s">
        <v>359</v>
      </c>
      <c r="C843" s="198" t="s">
        <v>679</v>
      </c>
      <c r="D843" s="199" t="s">
        <v>581</v>
      </c>
      <c r="E843" s="202" t="s">
        <v>832</v>
      </c>
      <c r="F843" s="214"/>
    </row>
    <row r="844" spans="1:6" ht="25.5" hidden="1" customHeight="1" x14ac:dyDescent="0.25">
      <c r="A844" s="202">
        <v>30</v>
      </c>
      <c r="B844" s="198" t="s">
        <v>359</v>
      </c>
      <c r="C844" s="198" t="s">
        <v>679</v>
      </c>
      <c r="D844" s="199" t="s">
        <v>648</v>
      </c>
      <c r="E844" s="202" t="s">
        <v>832</v>
      </c>
      <c r="F844" s="214"/>
    </row>
    <row r="845" spans="1:6" ht="25.5" hidden="1" customHeight="1" x14ac:dyDescent="0.25">
      <c r="A845" s="202">
        <v>31</v>
      </c>
      <c r="B845" s="198" t="s">
        <v>359</v>
      </c>
      <c r="C845" s="198" t="s">
        <v>679</v>
      </c>
      <c r="D845" s="199" t="s">
        <v>674</v>
      </c>
      <c r="E845" s="202" t="s">
        <v>832</v>
      </c>
      <c r="F845" s="214"/>
    </row>
    <row r="846" spans="1:6" ht="25.5" hidden="1" customHeight="1" x14ac:dyDescent="0.25">
      <c r="A846" s="202">
        <v>32</v>
      </c>
      <c r="B846" s="198" t="s">
        <v>359</v>
      </c>
      <c r="C846" s="198" t="s">
        <v>679</v>
      </c>
      <c r="D846" s="199" t="s">
        <v>847</v>
      </c>
      <c r="E846" s="202" t="s">
        <v>832</v>
      </c>
      <c r="F846" s="214"/>
    </row>
    <row r="847" spans="1:6" ht="25.5" hidden="1" customHeight="1" x14ac:dyDescent="0.25">
      <c r="A847" s="202">
        <v>33</v>
      </c>
      <c r="B847" s="198" t="s">
        <v>359</v>
      </c>
      <c r="C847" s="198" t="s">
        <v>691</v>
      </c>
      <c r="D847" s="199" t="s">
        <v>859</v>
      </c>
      <c r="E847" s="202" t="s">
        <v>832</v>
      </c>
      <c r="F847" s="214"/>
    </row>
    <row r="848" spans="1:6" ht="25.5" hidden="1" customHeight="1" x14ac:dyDescent="0.25">
      <c r="A848" s="202">
        <v>34</v>
      </c>
      <c r="B848" s="198" t="s">
        <v>359</v>
      </c>
      <c r="C848" s="198" t="s">
        <v>679</v>
      </c>
      <c r="D848" s="199" t="s">
        <v>304</v>
      </c>
      <c r="E848" s="202" t="s">
        <v>437</v>
      </c>
      <c r="F848" s="214"/>
    </row>
    <row r="849" spans="1:6" ht="25.5" hidden="1" customHeight="1" x14ac:dyDescent="0.25">
      <c r="A849" s="202">
        <v>35</v>
      </c>
      <c r="B849" s="198" t="s">
        <v>359</v>
      </c>
      <c r="C849" s="198" t="s">
        <v>679</v>
      </c>
      <c r="D849" s="199" t="s">
        <v>322</v>
      </c>
      <c r="E849" s="202" t="s">
        <v>832</v>
      </c>
      <c r="F849" s="214"/>
    </row>
    <row r="850" spans="1:6" ht="25.5" hidden="1" customHeight="1" x14ac:dyDescent="0.25">
      <c r="A850" s="202">
        <v>36</v>
      </c>
      <c r="B850" s="198" t="s">
        <v>359</v>
      </c>
      <c r="C850" s="198" t="s">
        <v>679</v>
      </c>
      <c r="D850" s="199" t="s">
        <v>667</v>
      </c>
      <c r="E850" s="202" t="s">
        <v>437</v>
      </c>
      <c r="F850" s="214"/>
    </row>
    <row r="851" spans="1:6" ht="25.5" hidden="1" customHeight="1" x14ac:dyDescent="0.25">
      <c r="A851" s="202">
        <v>37</v>
      </c>
      <c r="B851" s="198" t="s">
        <v>359</v>
      </c>
      <c r="C851" s="198" t="s">
        <v>679</v>
      </c>
      <c r="D851" s="199" t="s">
        <v>418</v>
      </c>
      <c r="E851" s="202" t="s">
        <v>832</v>
      </c>
      <c r="F851" s="214"/>
    </row>
    <row r="852" spans="1:6" ht="25.5" hidden="1" customHeight="1" x14ac:dyDescent="0.25">
      <c r="A852" s="202">
        <v>38</v>
      </c>
      <c r="B852" s="198" t="s">
        <v>359</v>
      </c>
      <c r="C852" s="198" t="s">
        <v>679</v>
      </c>
      <c r="D852" s="199" t="s">
        <v>233</v>
      </c>
      <c r="E852" s="202" t="s">
        <v>437</v>
      </c>
      <c r="F852" s="214"/>
    </row>
    <row r="853" spans="1:6" ht="25.5" hidden="1" customHeight="1" x14ac:dyDescent="0.25">
      <c r="A853" s="202">
        <v>39</v>
      </c>
      <c r="B853" s="198" t="s">
        <v>359</v>
      </c>
      <c r="C853" s="198" t="s">
        <v>679</v>
      </c>
      <c r="D853" s="199" t="s">
        <v>842</v>
      </c>
      <c r="E853" s="202" t="s">
        <v>437</v>
      </c>
      <c r="F853" s="214"/>
    </row>
    <row r="854" spans="1:6" ht="25.5" hidden="1" customHeight="1" x14ac:dyDescent="0.25">
      <c r="A854" s="202">
        <v>40</v>
      </c>
      <c r="B854" s="198" t="s">
        <v>359</v>
      </c>
      <c r="C854" s="198" t="s">
        <v>679</v>
      </c>
      <c r="D854" s="199" t="s">
        <v>843</v>
      </c>
      <c r="E854" s="202" t="s">
        <v>437</v>
      </c>
      <c r="F854" s="214"/>
    </row>
    <row r="855" spans="1:6" ht="25.5" hidden="1" customHeight="1" x14ac:dyDescent="0.25">
      <c r="A855" s="202">
        <v>41</v>
      </c>
      <c r="B855" s="198" t="s">
        <v>359</v>
      </c>
      <c r="C855" s="198" t="s">
        <v>691</v>
      </c>
      <c r="D855" s="199" t="s">
        <v>678</v>
      </c>
      <c r="E855" s="202" t="s">
        <v>437</v>
      </c>
      <c r="F855" s="214"/>
    </row>
    <row r="856" spans="1:6" ht="25.5" hidden="1" customHeight="1" x14ac:dyDescent="0.25">
      <c r="A856" s="202">
        <v>42</v>
      </c>
      <c r="B856" s="198" t="s">
        <v>359</v>
      </c>
      <c r="C856" s="198" t="s">
        <v>679</v>
      </c>
      <c r="D856" s="199" t="s">
        <v>677</v>
      </c>
      <c r="E856" s="202" t="s">
        <v>437</v>
      </c>
      <c r="F856" s="214"/>
    </row>
    <row r="857" spans="1:6" ht="25.5" hidden="1" customHeight="1" x14ac:dyDescent="0.25">
      <c r="A857" s="202">
        <v>43</v>
      </c>
      <c r="B857" s="198" t="s">
        <v>359</v>
      </c>
      <c r="C857" s="198" t="s">
        <v>679</v>
      </c>
      <c r="D857" s="199" t="s">
        <v>675</v>
      </c>
      <c r="E857" s="202" t="s">
        <v>437</v>
      </c>
      <c r="F857" s="214"/>
    </row>
    <row r="858" spans="1:6" ht="25.5" hidden="1" customHeight="1" x14ac:dyDescent="0.25">
      <c r="A858" s="202">
        <v>44</v>
      </c>
      <c r="B858" s="198" t="s">
        <v>359</v>
      </c>
      <c r="C858" s="198" t="s">
        <v>679</v>
      </c>
      <c r="D858" s="199" t="s">
        <v>676</v>
      </c>
      <c r="E858" s="202" t="s">
        <v>437</v>
      </c>
      <c r="F858" s="214"/>
    </row>
    <row r="859" spans="1:6" ht="25.5" hidden="1" customHeight="1" x14ac:dyDescent="0.25">
      <c r="A859" s="202">
        <v>1</v>
      </c>
      <c r="B859" s="198" t="s">
        <v>359</v>
      </c>
      <c r="C859" s="198" t="s">
        <v>692</v>
      </c>
      <c r="D859" s="199" t="s">
        <v>693</v>
      </c>
      <c r="E859" s="202" t="s">
        <v>832</v>
      </c>
      <c r="F859" s="214"/>
    </row>
    <row r="860" spans="1:6" ht="25.5" hidden="1" customHeight="1" x14ac:dyDescent="0.25">
      <c r="A860" s="202">
        <v>2</v>
      </c>
      <c r="B860" s="198" t="s">
        <v>359</v>
      </c>
      <c r="C860" s="198" t="s">
        <v>692</v>
      </c>
      <c r="D860" s="199" t="s">
        <v>569</v>
      </c>
      <c r="E860" s="202" t="s">
        <v>832</v>
      </c>
      <c r="F860" s="214"/>
    </row>
    <row r="861" spans="1:6" ht="25.5" hidden="1" customHeight="1" x14ac:dyDescent="0.25">
      <c r="A861" s="202">
        <v>3</v>
      </c>
      <c r="B861" s="198" t="s">
        <v>359</v>
      </c>
      <c r="C861" s="198" t="s">
        <v>694</v>
      </c>
      <c r="D861" s="199" t="s">
        <v>695</v>
      </c>
      <c r="E861" s="202" t="s">
        <v>832</v>
      </c>
      <c r="F861" s="214"/>
    </row>
    <row r="862" spans="1:6" ht="25.5" hidden="1" customHeight="1" x14ac:dyDescent="0.25">
      <c r="A862" s="202">
        <v>4</v>
      </c>
      <c r="B862" s="198" t="s">
        <v>359</v>
      </c>
      <c r="C862" s="198" t="s">
        <v>692</v>
      </c>
      <c r="D862" s="199" t="s">
        <v>333</v>
      </c>
      <c r="E862" s="202" t="s">
        <v>437</v>
      </c>
      <c r="F862" s="214"/>
    </row>
    <row r="863" spans="1:6" ht="25.5" hidden="1" customHeight="1" x14ac:dyDescent="0.25">
      <c r="A863" s="202">
        <v>5</v>
      </c>
      <c r="B863" s="198" t="s">
        <v>359</v>
      </c>
      <c r="C863" s="198" t="s">
        <v>692</v>
      </c>
      <c r="D863" s="199" t="s">
        <v>304</v>
      </c>
      <c r="E863" s="202" t="s">
        <v>437</v>
      </c>
      <c r="F863" s="214"/>
    </row>
    <row r="864" spans="1:6" ht="25.5" hidden="1" customHeight="1" x14ac:dyDescent="0.25">
      <c r="A864" s="202">
        <v>6</v>
      </c>
      <c r="B864" s="198" t="s">
        <v>359</v>
      </c>
      <c r="C864" s="198" t="s">
        <v>696</v>
      </c>
      <c r="D864" s="199" t="s">
        <v>248</v>
      </c>
      <c r="E864" s="202" t="s">
        <v>832</v>
      </c>
      <c r="F864" s="214"/>
    </row>
    <row r="865" spans="1:6" ht="25.5" hidden="1" customHeight="1" x14ac:dyDescent="0.25">
      <c r="A865" s="202">
        <v>7</v>
      </c>
      <c r="B865" s="198" t="s">
        <v>359</v>
      </c>
      <c r="C865" s="198" t="s">
        <v>692</v>
      </c>
      <c r="D865" s="199" t="s">
        <v>418</v>
      </c>
      <c r="E865" s="202" t="s">
        <v>832</v>
      </c>
      <c r="F865" s="214"/>
    </row>
    <row r="866" spans="1:6" ht="25.5" hidden="1" customHeight="1" x14ac:dyDescent="0.25">
      <c r="A866" s="202">
        <v>8</v>
      </c>
      <c r="B866" s="198" t="s">
        <v>359</v>
      </c>
      <c r="C866" s="198" t="s">
        <v>692</v>
      </c>
      <c r="D866" s="199" t="s">
        <v>603</v>
      </c>
      <c r="E866" s="202" t="s">
        <v>437</v>
      </c>
      <c r="F866" s="214"/>
    </row>
    <row r="867" spans="1:6" ht="25.5" hidden="1" customHeight="1" x14ac:dyDescent="0.25">
      <c r="A867" s="202">
        <v>9</v>
      </c>
      <c r="B867" s="198" t="s">
        <v>359</v>
      </c>
      <c r="C867" s="198" t="s">
        <v>692</v>
      </c>
      <c r="D867" s="199" t="s">
        <v>233</v>
      </c>
      <c r="E867" s="202" t="s">
        <v>437</v>
      </c>
      <c r="F867" s="214"/>
    </row>
    <row r="868" spans="1:6" ht="25.5" hidden="1" customHeight="1" x14ac:dyDescent="0.25">
      <c r="A868" s="202">
        <v>10</v>
      </c>
      <c r="B868" s="198" t="s">
        <v>359</v>
      </c>
      <c r="C868" s="198" t="s">
        <v>692</v>
      </c>
      <c r="D868" s="199" t="s">
        <v>280</v>
      </c>
      <c r="E868" s="202" t="s">
        <v>437</v>
      </c>
      <c r="F868" s="214"/>
    </row>
    <row r="869" spans="1:6" ht="25.5" hidden="1" customHeight="1" x14ac:dyDescent="0.25">
      <c r="A869" s="202">
        <v>1</v>
      </c>
      <c r="B869" s="198" t="s">
        <v>359</v>
      </c>
      <c r="C869" s="198" t="s">
        <v>697</v>
      </c>
      <c r="D869" s="199" t="s">
        <v>693</v>
      </c>
      <c r="E869" s="202" t="s">
        <v>832</v>
      </c>
      <c r="F869" s="214"/>
    </row>
    <row r="870" spans="1:6" ht="25.5" hidden="1" customHeight="1" x14ac:dyDescent="0.25">
      <c r="A870" s="202">
        <v>2</v>
      </c>
      <c r="B870" s="198" t="s">
        <v>359</v>
      </c>
      <c r="C870" s="198" t="s">
        <v>697</v>
      </c>
      <c r="D870" s="199" t="s">
        <v>569</v>
      </c>
      <c r="E870" s="202" t="s">
        <v>832</v>
      </c>
      <c r="F870" s="214"/>
    </row>
    <row r="871" spans="1:6" ht="25.5" hidden="1" customHeight="1" x14ac:dyDescent="0.25">
      <c r="A871" s="202">
        <v>3</v>
      </c>
      <c r="B871" s="198" t="s">
        <v>359</v>
      </c>
      <c r="C871" s="198" t="s">
        <v>697</v>
      </c>
      <c r="D871" s="199" t="s">
        <v>695</v>
      </c>
      <c r="E871" s="202" t="s">
        <v>832</v>
      </c>
      <c r="F871" s="214"/>
    </row>
    <row r="872" spans="1:6" ht="25.5" hidden="1" customHeight="1" x14ac:dyDescent="0.25">
      <c r="A872" s="202">
        <v>4</v>
      </c>
      <c r="B872" s="198" t="s">
        <v>359</v>
      </c>
      <c r="C872" s="198" t="s">
        <v>698</v>
      </c>
      <c r="D872" s="199" t="s">
        <v>333</v>
      </c>
      <c r="E872" s="202" t="s">
        <v>437</v>
      </c>
      <c r="F872" s="214"/>
    </row>
    <row r="873" spans="1:6" ht="25.5" hidden="1" customHeight="1" x14ac:dyDescent="0.25">
      <c r="A873" s="202">
        <v>5</v>
      </c>
      <c r="B873" s="198" t="s">
        <v>359</v>
      </c>
      <c r="C873" s="198" t="s">
        <v>697</v>
      </c>
      <c r="D873" s="199" t="s">
        <v>304</v>
      </c>
      <c r="E873" s="202" t="s">
        <v>437</v>
      </c>
      <c r="F873" s="214"/>
    </row>
    <row r="874" spans="1:6" ht="25.5" hidden="1" customHeight="1" x14ac:dyDescent="0.25">
      <c r="A874" s="202">
        <v>6</v>
      </c>
      <c r="B874" s="198" t="s">
        <v>359</v>
      </c>
      <c r="C874" s="198" t="s">
        <v>697</v>
      </c>
      <c r="D874" s="199" t="s">
        <v>248</v>
      </c>
      <c r="E874" s="202" t="s">
        <v>832</v>
      </c>
      <c r="F874" s="214"/>
    </row>
    <row r="875" spans="1:6" ht="25.5" hidden="1" customHeight="1" x14ac:dyDescent="0.25">
      <c r="A875" s="202">
        <v>7</v>
      </c>
      <c r="B875" s="198" t="s">
        <v>359</v>
      </c>
      <c r="C875" s="198" t="s">
        <v>697</v>
      </c>
      <c r="D875" s="199" t="s">
        <v>418</v>
      </c>
      <c r="E875" s="202" t="s">
        <v>832</v>
      </c>
      <c r="F875" s="214"/>
    </row>
    <row r="876" spans="1:6" ht="25.5" hidden="1" customHeight="1" x14ac:dyDescent="0.25">
      <c r="A876" s="202">
        <v>8</v>
      </c>
      <c r="B876" s="198" t="s">
        <v>359</v>
      </c>
      <c r="C876" s="198" t="s">
        <v>697</v>
      </c>
      <c r="D876" s="199" t="s">
        <v>603</v>
      </c>
      <c r="E876" s="202" t="s">
        <v>437</v>
      </c>
      <c r="F876" s="214"/>
    </row>
    <row r="877" spans="1:6" ht="25.5" hidden="1" customHeight="1" x14ac:dyDescent="0.25">
      <c r="A877" s="202">
        <v>9</v>
      </c>
      <c r="B877" s="198" t="s">
        <v>359</v>
      </c>
      <c r="C877" s="198" t="s">
        <v>699</v>
      </c>
      <c r="D877" s="199" t="s">
        <v>233</v>
      </c>
      <c r="E877" s="202" t="s">
        <v>437</v>
      </c>
      <c r="F877" s="214"/>
    </row>
    <row r="878" spans="1:6" ht="25.5" hidden="1" customHeight="1" x14ac:dyDescent="0.25">
      <c r="A878" s="202">
        <v>10</v>
      </c>
      <c r="B878" s="198" t="s">
        <v>359</v>
      </c>
      <c r="C878" s="198" t="s">
        <v>700</v>
      </c>
      <c r="D878" s="199" t="s">
        <v>280</v>
      </c>
      <c r="E878" s="202" t="s">
        <v>437</v>
      </c>
      <c r="F878" s="214"/>
    </row>
    <row r="879" spans="1:6" ht="25.5" hidden="1" customHeight="1" x14ac:dyDescent="0.25">
      <c r="A879" s="202">
        <v>1</v>
      </c>
      <c r="B879" s="198" t="s">
        <v>359</v>
      </c>
      <c r="C879" s="198" t="s">
        <v>701</v>
      </c>
      <c r="D879" s="199" t="s">
        <v>693</v>
      </c>
      <c r="E879" s="202" t="s">
        <v>832</v>
      </c>
      <c r="F879" s="214"/>
    </row>
    <row r="880" spans="1:6" ht="25.5" hidden="1" customHeight="1" x14ac:dyDescent="0.25">
      <c r="A880" s="202">
        <v>2</v>
      </c>
      <c r="B880" s="198" t="s">
        <v>359</v>
      </c>
      <c r="C880" s="198" t="s">
        <v>701</v>
      </c>
      <c r="D880" s="199" t="s">
        <v>569</v>
      </c>
      <c r="E880" s="202" t="s">
        <v>832</v>
      </c>
      <c r="F880" s="214"/>
    </row>
    <row r="881" spans="1:6" ht="25.5" hidden="1" customHeight="1" x14ac:dyDescent="0.25">
      <c r="A881" s="202">
        <v>3</v>
      </c>
      <c r="B881" s="198" t="s">
        <v>359</v>
      </c>
      <c r="C881" s="198" t="s">
        <v>701</v>
      </c>
      <c r="D881" s="199" t="s">
        <v>695</v>
      </c>
      <c r="E881" s="202" t="s">
        <v>832</v>
      </c>
      <c r="F881" s="214"/>
    </row>
    <row r="882" spans="1:6" ht="25.5" hidden="1" customHeight="1" x14ac:dyDescent="0.25">
      <c r="A882" s="202">
        <v>4</v>
      </c>
      <c r="B882" s="198" t="s">
        <v>359</v>
      </c>
      <c r="C882" s="198" t="s">
        <v>701</v>
      </c>
      <c r="D882" s="199" t="s">
        <v>333</v>
      </c>
      <c r="E882" s="202" t="s">
        <v>437</v>
      </c>
      <c r="F882" s="214"/>
    </row>
    <row r="883" spans="1:6" ht="25.5" hidden="1" customHeight="1" x14ac:dyDescent="0.25">
      <c r="A883" s="202">
        <v>5</v>
      </c>
      <c r="B883" s="198" t="s">
        <v>359</v>
      </c>
      <c r="C883" s="198" t="s">
        <v>701</v>
      </c>
      <c r="D883" s="199" t="s">
        <v>304</v>
      </c>
      <c r="E883" s="202" t="s">
        <v>437</v>
      </c>
      <c r="F883" s="214"/>
    </row>
    <row r="884" spans="1:6" ht="25.5" hidden="1" customHeight="1" x14ac:dyDescent="0.25">
      <c r="A884" s="202">
        <v>6</v>
      </c>
      <c r="B884" s="198" t="s">
        <v>359</v>
      </c>
      <c r="C884" s="198" t="s">
        <v>701</v>
      </c>
      <c r="D884" s="199" t="s">
        <v>248</v>
      </c>
      <c r="E884" s="202" t="s">
        <v>832</v>
      </c>
      <c r="F884" s="214"/>
    </row>
    <row r="885" spans="1:6" ht="25.5" hidden="1" customHeight="1" x14ac:dyDescent="0.25">
      <c r="A885" s="202">
        <v>7</v>
      </c>
      <c r="B885" s="198" t="s">
        <v>359</v>
      </c>
      <c r="C885" s="198" t="s">
        <v>701</v>
      </c>
      <c r="D885" s="199" t="s">
        <v>418</v>
      </c>
      <c r="E885" s="202" t="s">
        <v>832</v>
      </c>
      <c r="F885" s="214"/>
    </row>
    <row r="886" spans="1:6" ht="25.5" hidden="1" customHeight="1" x14ac:dyDescent="0.25">
      <c r="A886" s="202">
        <v>8</v>
      </c>
      <c r="B886" s="198" t="s">
        <v>359</v>
      </c>
      <c r="C886" s="198" t="s">
        <v>701</v>
      </c>
      <c r="D886" s="199" t="s">
        <v>603</v>
      </c>
      <c r="E886" s="202" t="s">
        <v>437</v>
      </c>
      <c r="F886" s="214"/>
    </row>
    <row r="887" spans="1:6" ht="25.5" hidden="1" customHeight="1" x14ac:dyDescent="0.25">
      <c r="A887" s="202">
        <v>9</v>
      </c>
      <c r="B887" s="198" t="s">
        <v>359</v>
      </c>
      <c r="C887" s="198" t="s">
        <v>701</v>
      </c>
      <c r="D887" s="199" t="s">
        <v>233</v>
      </c>
      <c r="E887" s="202" t="s">
        <v>437</v>
      </c>
      <c r="F887" s="214"/>
    </row>
    <row r="888" spans="1:6" ht="25.5" hidden="1" customHeight="1" x14ac:dyDescent="0.25">
      <c r="A888" s="202">
        <v>10</v>
      </c>
      <c r="B888" s="198" t="s">
        <v>359</v>
      </c>
      <c r="C888" s="198" t="s">
        <v>701</v>
      </c>
      <c r="D888" s="199" t="s">
        <v>280</v>
      </c>
      <c r="E888" s="202" t="s">
        <v>437</v>
      </c>
      <c r="F888" s="214"/>
    </row>
    <row r="889" spans="1:6" ht="25.5" hidden="1" customHeight="1" x14ac:dyDescent="0.25">
      <c r="A889" s="202">
        <v>1</v>
      </c>
      <c r="B889" s="198" t="s">
        <v>359</v>
      </c>
      <c r="C889" s="198" t="s">
        <v>702</v>
      </c>
      <c r="D889" s="199" t="s">
        <v>693</v>
      </c>
      <c r="E889" s="202" t="s">
        <v>832</v>
      </c>
      <c r="F889" s="214"/>
    </row>
    <row r="890" spans="1:6" ht="25.5" hidden="1" customHeight="1" x14ac:dyDescent="0.25">
      <c r="A890" s="202">
        <v>2</v>
      </c>
      <c r="B890" s="198" t="s">
        <v>359</v>
      </c>
      <c r="C890" s="198" t="s">
        <v>702</v>
      </c>
      <c r="D890" s="199" t="s">
        <v>569</v>
      </c>
      <c r="E890" s="202" t="s">
        <v>832</v>
      </c>
      <c r="F890" s="214"/>
    </row>
    <row r="891" spans="1:6" ht="25.5" hidden="1" customHeight="1" x14ac:dyDescent="0.25">
      <c r="A891" s="202">
        <v>3</v>
      </c>
      <c r="B891" s="198" t="s">
        <v>359</v>
      </c>
      <c r="C891" s="198" t="s">
        <v>702</v>
      </c>
      <c r="D891" s="199" t="s">
        <v>695</v>
      </c>
      <c r="E891" s="202" t="s">
        <v>832</v>
      </c>
      <c r="F891" s="214"/>
    </row>
    <row r="892" spans="1:6" ht="25.5" hidden="1" customHeight="1" x14ac:dyDescent="0.25">
      <c r="A892" s="202">
        <v>4</v>
      </c>
      <c r="B892" s="198" t="s">
        <v>359</v>
      </c>
      <c r="C892" s="198" t="s">
        <v>702</v>
      </c>
      <c r="D892" s="199" t="s">
        <v>333</v>
      </c>
      <c r="E892" s="202" t="s">
        <v>437</v>
      </c>
      <c r="F892" s="214"/>
    </row>
    <row r="893" spans="1:6" ht="25.5" hidden="1" customHeight="1" x14ac:dyDescent="0.25">
      <c r="A893" s="202">
        <v>5</v>
      </c>
      <c r="B893" s="198" t="s">
        <v>359</v>
      </c>
      <c r="C893" s="198" t="s">
        <v>702</v>
      </c>
      <c r="D893" s="199" t="s">
        <v>304</v>
      </c>
      <c r="E893" s="202" t="s">
        <v>437</v>
      </c>
      <c r="F893" s="214"/>
    </row>
    <row r="894" spans="1:6" ht="25.5" hidden="1" customHeight="1" x14ac:dyDescent="0.25">
      <c r="A894" s="202">
        <v>6</v>
      </c>
      <c r="B894" s="198" t="s">
        <v>359</v>
      </c>
      <c r="C894" s="198" t="s">
        <v>702</v>
      </c>
      <c r="D894" s="199" t="s">
        <v>248</v>
      </c>
      <c r="E894" s="202" t="s">
        <v>832</v>
      </c>
      <c r="F894" s="214"/>
    </row>
    <row r="895" spans="1:6" ht="25.5" hidden="1" customHeight="1" x14ac:dyDescent="0.25">
      <c r="A895" s="202">
        <v>7</v>
      </c>
      <c r="B895" s="198" t="s">
        <v>359</v>
      </c>
      <c r="C895" s="198" t="s">
        <v>703</v>
      </c>
      <c r="D895" s="199" t="s">
        <v>418</v>
      </c>
      <c r="E895" s="202" t="s">
        <v>832</v>
      </c>
      <c r="F895" s="214"/>
    </row>
    <row r="896" spans="1:6" ht="25.5" hidden="1" customHeight="1" x14ac:dyDescent="0.25">
      <c r="A896" s="202">
        <v>8</v>
      </c>
      <c r="B896" s="198" t="s">
        <v>359</v>
      </c>
      <c r="C896" s="198" t="s">
        <v>704</v>
      </c>
      <c r="D896" s="199" t="s">
        <v>603</v>
      </c>
      <c r="E896" s="202" t="s">
        <v>437</v>
      </c>
      <c r="F896" s="214"/>
    </row>
    <row r="897" spans="1:6" ht="25.5" hidden="1" customHeight="1" x14ac:dyDescent="0.25">
      <c r="A897" s="202">
        <v>9</v>
      </c>
      <c r="B897" s="198" t="s">
        <v>359</v>
      </c>
      <c r="C897" s="198" t="s">
        <v>702</v>
      </c>
      <c r="D897" s="199" t="s">
        <v>233</v>
      </c>
      <c r="E897" s="202" t="s">
        <v>437</v>
      </c>
      <c r="F897" s="214"/>
    </row>
    <row r="898" spans="1:6" ht="25.5" hidden="1" customHeight="1" x14ac:dyDescent="0.25">
      <c r="A898" s="202">
        <v>10</v>
      </c>
      <c r="B898" s="198" t="s">
        <v>359</v>
      </c>
      <c r="C898" s="198" t="s">
        <v>702</v>
      </c>
      <c r="D898" s="199" t="s">
        <v>280</v>
      </c>
      <c r="E898" s="202" t="s">
        <v>437</v>
      </c>
      <c r="F898" s="214"/>
    </row>
    <row r="899" spans="1:6" ht="25.5" hidden="1" customHeight="1" x14ac:dyDescent="0.25">
      <c r="A899" s="202">
        <v>1</v>
      </c>
      <c r="B899" s="198" t="s">
        <v>359</v>
      </c>
      <c r="C899" s="198" t="s">
        <v>705</v>
      </c>
      <c r="D899" s="199" t="s">
        <v>693</v>
      </c>
      <c r="E899" s="202" t="s">
        <v>832</v>
      </c>
      <c r="F899" s="214"/>
    </row>
    <row r="900" spans="1:6" ht="25.5" hidden="1" customHeight="1" x14ac:dyDescent="0.25">
      <c r="A900" s="202">
        <v>2</v>
      </c>
      <c r="B900" s="198" t="s">
        <v>359</v>
      </c>
      <c r="C900" s="198" t="s">
        <v>706</v>
      </c>
      <c r="D900" s="199" t="s">
        <v>569</v>
      </c>
      <c r="E900" s="202" t="s">
        <v>832</v>
      </c>
      <c r="F900" s="214"/>
    </row>
    <row r="901" spans="1:6" ht="25.5" hidden="1" customHeight="1" x14ac:dyDescent="0.25">
      <c r="A901" s="202">
        <v>3</v>
      </c>
      <c r="B901" s="198" t="s">
        <v>359</v>
      </c>
      <c r="C901" s="198" t="s">
        <v>705</v>
      </c>
      <c r="D901" s="199" t="s">
        <v>695</v>
      </c>
      <c r="E901" s="202" t="s">
        <v>832</v>
      </c>
      <c r="F901" s="214"/>
    </row>
    <row r="902" spans="1:6" ht="25.5" hidden="1" customHeight="1" x14ac:dyDescent="0.25">
      <c r="A902" s="202">
        <v>4</v>
      </c>
      <c r="B902" s="198" t="s">
        <v>359</v>
      </c>
      <c r="C902" s="198" t="s">
        <v>705</v>
      </c>
      <c r="D902" s="199" t="s">
        <v>333</v>
      </c>
      <c r="E902" s="202" t="s">
        <v>437</v>
      </c>
      <c r="F902" s="214"/>
    </row>
    <row r="903" spans="1:6" ht="25.5" hidden="1" customHeight="1" x14ac:dyDescent="0.25">
      <c r="A903" s="202">
        <v>5</v>
      </c>
      <c r="B903" s="198" t="s">
        <v>359</v>
      </c>
      <c r="C903" s="198" t="s">
        <v>705</v>
      </c>
      <c r="D903" s="199" t="s">
        <v>304</v>
      </c>
      <c r="E903" s="202" t="s">
        <v>437</v>
      </c>
      <c r="F903" s="214"/>
    </row>
    <row r="904" spans="1:6" ht="25.5" hidden="1" customHeight="1" x14ac:dyDescent="0.25">
      <c r="A904" s="202">
        <v>6</v>
      </c>
      <c r="B904" s="198" t="s">
        <v>359</v>
      </c>
      <c r="C904" s="198" t="s">
        <v>705</v>
      </c>
      <c r="D904" s="199" t="s">
        <v>248</v>
      </c>
      <c r="E904" s="202" t="s">
        <v>832</v>
      </c>
      <c r="F904" s="214"/>
    </row>
    <row r="905" spans="1:6" ht="25.5" hidden="1" customHeight="1" x14ac:dyDescent="0.25">
      <c r="A905" s="202">
        <v>7</v>
      </c>
      <c r="B905" s="198" t="s">
        <v>359</v>
      </c>
      <c r="C905" s="198" t="s">
        <v>705</v>
      </c>
      <c r="D905" s="199" t="s">
        <v>418</v>
      </c>
      <c r="E905" s="202" t="s">
        <v>832</v>
      </c>
      <c r="F905" s="214"/>
    </row>
    <row r="906" spans="1:6" ht="25.5" hidden="1" customHeight="1" x14ac:dyDescent="0.25">
      <c r="A906" s="202">
        <v>8</v>
      </c>
      <c r="B906" s="198" t="s">
        <v>359</v>
      </c>
      <c r="C906" s="198" t="s">
        <v>705</v>
      </c>
      <c r="D906" s="199" t="s">
        <v>603</v>
      </c>
      <c r="E906" s="202" t="s">
        <v>437</v>
      </c>
      <c r="F906" s="214"/>
    </row>
    <row r="907" spans="1:6" ht="25.5" hidden="1" customHeight="1" x14ac:dyDescent="0.25">
      <c r="A907" s="202">
        <v>9</v>
      </c>
      <c r="B907" s="198" t="s">
        <v>359</v>
      </c>
      <c r="C907" s="198" t="s">
        <v>705</v>
      </c>
      <c r="D907" s="199" t="s">
        <v>233</v>
      </c>
      <c r="E907" s="202" t="s">
        <v>437</v>
      </c>
      <c r="F907" s="214"/>
    </row>
    <row r="908" spans="1:6" ht="25.5" hidden="1" customHeight="1" x14ac:dyDescent="0.25">
      <c r="A908" s="202">
        <v>10</v>
      </c>
      <c r="B908" s="198" t="s">
        <v>359</v>
      </c>
      <c r="C908" s="198" t="s">
        <v>705</v>
      </c>
      <c r="D908" s="199" t="s">
        <v>280</v>
      </c>
      <c r="E908" s="202" t="s">
        <v>437</v>
      </c>
      <c r="F908" s="214"/>
    </row>
    <row r="909" spans="1:6" ht="25.5" hidden="1" customHeight="1" x14ac:dyDescent="0.25">
      <c r="A909" s="202">
        <v>1</v>
      </c>
      <c r="B909" s="198" t="s">
        <v>359</v>
      </c>
      <c r="C909" s="198" t="s">
        <v>396</v>
      </c>
      <c r="D909" s="199" t="s">
        <v>519</v>
      </c>
      <c r="E909" s="202" t="s">
        <v>832</v>
      </c>
      <c r="F909" s="214"/>
    </row>
    <row r="910" spans="1:6" ht="25.5" hidden="1" customHeight="1" x14ac:dyDescent="0.25">
      <c r="A910" s="202">
        <v>2</v>
      </c>
      <c r="B910" s="198" t="s">
        <v>359</v>
      </c>
      <c r="C910" s="198" t="s">
        <v>396</v>
      </c>
      <c r="D910" s="199" t="s">
        <v>569</v>
      </c>
      <c r="E910" s="202" t="s">
        <v>832</v>
      </c>
      <c r="F910" s="214"/>
    </row>
    <row r="911" spans="1:6" ht="25.5" hidden="1" customHeight="1" x14ac:dyDescent="0.25">
      <c r="A911" s="202">
        <v>3</v>
      </c>
      <c r="B911" s="198" t="s">
        <v>359</v>
      </c>
      <c r="C911" s="198" t="s">
        <v>396</v>
      </c>
      <c r="D911" s="199" t="s">
        <v>418</v>
      </c>
      <c r="E911" s="202" t="s">
        <v>832</v>
      </c>
      <c r="F911" s="214"/>
    </row>
    <row r="912" spans="1:6" ht="25.5" hidden="1" customHeight="1" x14ac:dyDescent="0.25">
      <c r="A912" s="202">
        <v>4</v>
      </c>
      <c r="B912" s="198" t="s">
        <v>359</v>
      </c>
      <c r="C912" s="198" t="s">
        <v>396</v>
      </c>
      <c r="D912" s="199" t="s">
        <v>618</v>
      </c>
      <c r="E912" s="202" t="s">
        <v>832</v>
      </c>
      <c r="F912" s="214"/>
    </row>
    <row r="913" spans="1:6" ht="25.5" hidden="1" customHeight="1" x14ac:dyDescent="0.25">
      <c r="A913" s="202">
        <v>5</v>
      </c>
      <c r="B913" s="198" t="s">
        <v>359</v>
      </c>
      <c r="C913" s="198" t="s">
        <v>396</v>
      </c>
      <c r="D913" s="199" t="s">
        <v>736</v>
      </c>
      <c r="E913" s="202" t="s">
        <v>832</v>
      </c>
      <c r="F913" s="214"/>
    </row>
    <row r="914" spans="1:6" ht="25.5" hidden="1" customHeight="1" x14ac:dyDescent="0.25">
      <c r="A914" s="202">
        <v>6</v>
      </c>
      <c r="B914" s="198" t="s">
        <v>359</v>
      </c>
      <c r="C914" s="198" t="s">
        <v>396</v>
      </c>
      <c r="D914" s="199" t="s">
        <v>544</v>
      </c>
      <c r="E914" s="202" t="s">
        <v>832</v>
      </c>
      <c r="F914" s="214"/>
    </row>
    <row r="915" spans="1:6" ht="25.5" hidden="1" customHeight="1" x14ac:dyDescent="0.25">
      <c r="A915" s="202">
        <v>7</v>
      </c>
      <c r="B915" s="198" t="s">
        <v>359</v>
      </c>
      <c r="C915" s="198" t="s">
        <v>396</v>
      </c>
      <c r="D915" s="199" t="s">
        <v>810</v>
      </c>
      <c r="E915" s="202" t="s">
        <v>832</v>
      </c>
      <c r="F915" s="214"/>
    </row>
    <row r="916" spans="1:6" ht="25.5" hidden="1" customHeight="1" x14ac:dyDescent="0.25">
      <c r="A916" s="202">
        <v>8</v>
      </c>
      <c r="B916" s="198" t="s">
        <v>359</v>
      </c>
      <c r="C916" s="198" t="s">
        <v>396</v>
      </c>
      <c r="D916" s="199" t="s">
        <v>707</v>
      </c>
      <c r="E916" s="202" t="s">
        <v>832</v>
      </c>
      <c r="F916" s="214"/>
    </row>
    <row r="917" spans="1:6" ht="25.5" hidden="1" customHeight="1" x14ac:dyDescent="0.25">
      <c r="A917" s="202">
        <v>9</v>
      </c>
      <c r="B917" s="198" t="s">
        <v>359</v>
      </c>
      <c r="C917" s="198" t="s">
        <v>396</v>
      </c>
      <c r="D917" s="199" t="s">
        <v>708</v>
      </c>
      <c r="E917" s="202" t="s">
        <v>437</v>
      </c>
      <c r="F917" s="214"/>
    </row>
    <row r="918" spans="1:6" ht="25.5" hidden="1" customHeight="1" x14ac:dyDescent="0.25">
      <c r="A918" s="202">
        <v>10</v>
      </c>
      <c r="B918" s="198" t="s">
        <v>359</v>
      </c>
      <c r="C918" s="198" t="s">
        <v>396</v>
      </c>
      <c r="D918" s="199" t="s">
        <v>709</v>
      </c>
      <c r="E918" s="202" t="s">
        <v>437</v>
      </c>
      <c r="F918" s="214"/>
    </row>
    <row r="919" spans="1:6" ht="25.5" hidden="1" customHeight="1" x14ac:dyDescent="0.25">
      <c r="A919" s="202">
        <v>11</v>
      </c>
      <c r="B919" s="198" t="s">
        <v>359</v>
      </c>
      <c r="C919" s="198" t="s">
        <v>396</v>
      </c>
      <c r="D919" s="199" t="s">
        <v>603</v>
      </c>
      <c r="E919" s="202" t="s">
        <v>437</v>
      </c>
      <c r="F919" s="214"/>
    </row>
    <row r="920" spans="1:6" ht="25.5" hidden="1" customHeight="1" x14ac:dyDescent="0.25">
      <c r="A920" s="202">
        <v>12</v>
      </c>
      <c r="B920" s="198" t="s">
        <v>359</v>
      </c>
      <c r="C920" s="198" t="s">
        <v>396</v>
      </c>
      <c r="D920" s="199" t="s">
        <v>445</v>
      </c>
      <c r="E920" s="202" t="s">
        <v>437</v>
      </c>
      <c r="F920" s="214"/>
    </row>
    <row r="921" spans="1:6" ht="25.5" hidden="1" customHeight="1" x14ac:dyDescent="0.25">
      <c r="A921" s="202">
        <v>1</v>
      </c>
      <c r="B921" s="198" t="s">
        <v>359</v>
      </c>
      <c r="C921" s="198" t="s">
        <v>710</v>
      </c>
      <c r="D921" s="199" t="s">
        <v>633</v>
      </c>
      <c r="E921" s="202" t="s">
        <v>832</v>
      </c>
      <c r="F921" s="214"/>
    </row>
    <row r="922" spans="1:6" ht="25.5" hidden="1" customHeight="1" x14ac:dyDescent="0.25">
      <c r="A922" s="202">
        <v>2</v>
      </c>
      <c r="B922" s="198" t="s">
        <v>359</v>
      </c>
      <c r="C922" s="198" t="s">
        <v>710</v>
      </c>
      <c r="D922" s="199" t="s">
        <v>569</v>
      </c>
      <c r="E922" s="202" t="s">
        <v>832</v>
      </c>
      <c r="F922" s="214"/>
    </row>
    <row r="923" spans="1:6" ht="25.5" hidden="1" customHeight="1" x14ac:dyDescent="0.25">
      <c r="A923" s="202">
        <v>3</v>
      </c>
      <c r="B923" s="198" t="s">
        <v>359</v>
      </c>
      <c r="C923" s="198" t="s">
        <v>710</v>
      </c>
      <c r="D923" s="199" t="s">
        <v>711</v>
      </c>
      <c r="E923" s="202" t="s">
        <v>832</v>
      </c>
      <c r="F923" s="214"/>
    </row>
    <row r="924" spans="1:6" ht="25.5" hidden="1" customHeight="1" x14ac:dyDescent="0.25">
      <c r="A924" s="202">
        <v>4</v>
      </c>
      <c r="B924" s="198" t="s">
        <v>359</v>
      </c>
      <c r="C924" s="198" t="s">
        <v>710</v>
      </c>
      <c r="D924" s="199" t="s">
        <v>639</v>
      </c>
      <c r="E924" s="202" t="s">
        <v>437</v>
      </c>
      <c r="F924" s="214"/>
    </row>
    <row r="925" spans="1:6" ht="25.5" hidden="1" customHeight="1" x14ac:dyDescent="0.25">
      <c r="A925" s="202">
        <v>5</v>
      </c>
      <c r="B925" s="198" t="s">
        <v>359</v>
      </c>
      <c r="C925" s="198" t="s">
        <v>710</v>
      </c>
      <c r="D925" s="199" t="s">
        <v>248</v>
      </c>
      <c r="E925" s="202" t="s">
        <v>832</v>
      </c>
      <c r="F925" s="214"/>
    </row>
    <row r="926" spans="1:6" ht="25.5" hidden="1" customHeight="1" x14ac:dyDescent="0.25">
      <c r="A926" s="202">
        <v>6</v>
      </c>
      <c r="B926" s="198" t="s">
        <v>359</v>
      </c>
      <c r="C926" s="198" t="s">
        <v>710</v>
      </c>
      <c r="D926" s="199" t="s">
        <v>364</v>
      </c>
      <c r="E926" s="202" t="s">
        <v>832</v>
      </c>
      <c r="F926" s="214"/>
    </row>
    <row r="927" spans="1:6" ht="25.5" hidden="1" customHeight="1" x14ac:dyDescent="0.25">
      <c r="A927" s="202">
        <v>7</v>
      </c>
      <c r="B927" s="198" t="s">
        <v>359</v>
      </c>
      <c r="C927" s="198" t="s">
        <v>712</v>
      </c>
      <c r="D927" s="199" t="s">
        <v>713</v>
      </c>
      <c r="E927" s="202" t="s">
        <v>832</v>
      </c>
      <c r="F927" s="214"/>
    </row>
    <row r="928" spans="1:6" ht="25.5" hidden="1" customHeight="1" x14ac:dyDescent="0.25">
      <c r="A928" s="202">
        <v>8</v>
      </c>
      <c r="B928" s="198" t="s">
        <v>359</v>
      </c>
      <c r="C928" s="198" t="s">
        <v>714</v>
      </c>
      <c r="D928" s="199" t="s">
        <v>715</v>
      </c>
      <c r="E928" s="202" t="s">
        <v>832</v>
      </c>
      <c r="F928" s="214"/>
    </row>
    <row r="929" spans="1:6" ht="25.5" hidden="1" customHeight="1" x14ac:dyDescent="0.25">
      <c r="A929" s="202">
        <v>9</v>
      </c>
      <c r="B929" s="198" t="s">
        <v>359</v>
      </c>
      <c r="C929" s="198" t="s">
        <v>710</v>
      </c>
      <c r="D929" s="199" t="s">
        <v>716</v>
      </c>
      <c r="E929" s="202" t="s">
        <v>832</v>
      </c>
      <c r="F929" s="214"/>
    </row>
    <row r="930" spans="1:6" ht="25.5" hidden="1" customHeight="1" x14ac:dyDescent="0.25">
      <c r="A930" s="202">
        <v>10</v>
      </c>
      <c r="B930" s="198" t="s">
        <v>359</v>
      </c>
      <c r="C930" s="198" t="s">
        <v>714</v>
      </c>
      <c r="D930" s="199" t="s">
        <v>717</v>
      </c>
      <c r="E930" s="202" t="s">
        <v>832</v>
      </c>
      <c r="F930" s="214"/>
    </row>
    <row r="931" spans="1:6" ht="25.5" hidden="1" customHeight="1" x14ac:dyDescent="0.25">
      <c r="A931" s="202">
        <v>11</v>
      </c>
      <c r="B931" s="198" t="s">
        <v>359</v>
      </c>
      <c r="C931" s="198" t="s">
        <v>710</v>
      </c>
      <c r="D931" s="199" t="s">
        <v>289</v>
      </c>
      <c r="E931" s="202" t="s">
        <v>832</v>
      </c>
      <c r="F931" s="214"/>
    </row>
    <row r="932" spans="1:6" ht="25.5" hidden="1" customHeight="1" x14ac:dyDescent="0.25">
      <c r="A932" s="202">
        <v>12</v>
      </c>
      <c r="B932" s="198" t="s">
        <v>359</v>
      </c>
      <c r="C932" s="198" t="s">
        <v>714</v>
      </c>
      <c r="D932" s="199" t="s">
        <v>450</v>
      </c>
      <c r="E932" s="202" t="s">
        <v>832</v>
      </c>
      <c r="F932" s="214"/>
    </row>
    <row r="933" spans="1:6" ht="25.5" hidden="1" customHeight="1" x14ac:dyDescent="0.25">
      <c r="A933" s="202">
        <v>13</v>
      </c>
      <c r="B933" s="198" t="s">
        <v>359</v>
      </c>
      <c r="C933" s="198" t="s">
        <v>710</v>
      </c>
      <c r="D933" s="199" t="s">
        <v>544</v>
      </c>
      <c r="E933" s="202" t="s">
        <v>832</v>
      </c>
      <c r="F933" s="214"/>
    </row>
    <row r="934" spans="1:6" ht="25.5" hidden="1" customHeight="1" x14ac:dyDescent="0.25">
      <c r="A934" s="202">
        <v>14</v>
      </c>
      <c r="B934" s="198" t="s">
        <v>359</v>
      </c>
      <c r="C934" s="198" t="s">
        <v>714</v>
      </c>
      <c r="D934" s="199" t="s">
        <v>544</v>
      </c>
      <c r="E934" s="202" t="s">
        <v>832</v>
      </c>
      <c r="F934" s="214"/>
    </row>
    <row r="935" spans="1:6" ht="25.5" hidden="1" customHeight="1" x14ac:dyDescent="0.25">
      <c r="A935" s="202">
        <v>15</v>
      </c>
      <c r="B935" s="198" t="s">
        <v>359</v>
      </c>
      <c r="C935" s="198" t="s">
        <v>710</v>
      </c>
      <c r="D935" s="199" t="s">
        <v>718</v>
      </c>
      <c r="E935" s="202" t="s">
        <v>832</v>
      </c>
      <c r="F935" s="214"/>
    </row>
    <row r="936" spans="1:6" ht="25.5" hidden="1" customHeight="1" x14ac:dyDescent="0.25">
      <c r="A936" s="202">
        <v>16</v>
      </c>
      <c r="B936" s="198" t="s">
        <v>359</v>
      </c>
      <c r="C936" s="198" t="s">
        <v>710</v>
      </c>
      <c r="D936" s="199" t="s">
        <v>223</v>
      </c>
      <c r="E936" s="202" t="s">
        <v>437</v>
      </c>
      <c r="F936" s="214"/>
    </row>
    <row r="937" spans="1:6" ht="25.5" hidden="1" customHeight="1" x14ac:dyDescent="0.25">
      <c r="A937" s="202">
        <v>17</v>
      </c>
      <c r="B937" s="198" t="s">
        <v>359</v>
      </c>
      <c r="C937" s="198" t="s">
        <v>710</v>
      </c>
      <c r="D937" s="199" t="s">
        <v>292</v>
      </c>
      <c r="E937" s="202" t="s">
        <v>437</v>
      </c>
      <c r="F937" s="214"/>
    </row>
    <row r="938" spans="1:6" ht="25.5" hidden="1" customHeight="1" x14ac:dyDescent="0.25">
      <c r="A938" s="202">
        <v>18</v>
      </c>
      <c r="B938" s="198" t="s">
        <v>359</v>
      </c>
      <c r="C938" s="198" t="s">
        <v>710</v>
      </c>
      <c r="D938" s="199" t="s">
        <v>626</v>
      </c>
      <c r="E938" s="202" t="s">
        <v>437</v>
      </c>
      <c r="F938" s="214"/>
    </row>
    <row r="939" spans="1:6" ht="25.5" hidden="1" customHeight="1" x14ac:dyDescent="0.25">
      <c r="A939" s="202">
        <v>19</v>
      </c>
      <c r="B939" s="198" t="s">
        <v>359</v>
      </c>
      <c r="C939" s="198" t="s">
        <v>714</v>
      </c>
      <c r="D939" s="199" t="s">
        <v>294</v>
      </c>
      <c r="E939" s="202" t="s">
        <v>437</v>
      </c>
      <c r="F939" s="214"/>
    </row>
    <row r="940" spans="1:6" ht="25.5" hidden="1" customHeight="1" x14ac:dyDescent="0.25">
      <c r="A940" s="202">
        <v>20</v>
      </c>
      <c r="B940" s="198" t="s">
        <v>359</v>
      </c>
      <c r="C940" s="198" t="s">
        <v>710</v>
      </c>
      <c r="D940" s="199" t="s">
        <v>418</v>
      </c>
      <c r="E940" s="202" t="s">
        <v>832</v>
      </c>
      <c r="F940" s="214"/>
    </row>
    <row r="941" spans="1:6" ht="25.5" hidden="1" customHeight="1" x14ac:dyDescent="0.25">
      <c r="A941" s="202">
        <v>21</v>
      </c>
      <c r="B941" s="198" t="s">
        <v>359</v>
      </c>
      <c r="C941" s="198" t="s">
        <v>710</v>
      </c>
      <c r="D941" s="199" t="s">
        <v>540</v>
      </c>
      <c r="E941" s="202" t="s">
        <v>437</v>
      </c>
      <c r="F941" s="214"/>
    </row>
    <row r="942" spans="1:6" ht="25.5" hidden="1" customHeight="1" x14ac:dyDescent="0.25">
      <c r="A942" s="202">
        <v>22</v>
      </c>
      <c r="B942" s="198" t="s">
        <v>359</v>
      </c>
      <c r="C942" s="198" t="s">
        <v>710</v>
      </c>
      <c r="D942" s="199" t="s">
        <v>719</v>
      </c>
      <c r="E942" s="202" t="s">
        <v>437</v>
      </c>
      <c r="F942" s="214"/>
    </row>
    <row r="943" spans="1:6" ht="25.5" hidden="1" customHeight="1" x14ac:dyDescent="0.25">
      <c r="A943" s="202">
        <v>23</v>
      </c>
      <c r="B943" s="198" t="s">
        <v>359</v>
      </c>
      <c r="C943" s="198" t="s">
        <v>710</v>
      </c>
      <c r="D943" s="199" t="s">
        <v>470</v>
      </c>
      <c r="E943" s="202" t="s">
        <v>437</v>
      </c>
      <c r="F943" s="214"/>
    </row>
    <row r="944" spans="1:6" ht="25.5" hidden="1" customHeight="1" x14ac:dyDescent="0.25">
      <c r="A944" s="202">
        <v>1</v>
      </c>
      <c r="B944" s="198" t="s">
        <v>359</v>
      </c>
      <c r="C944" s="198" t="s">
        <v>720</v>
      </c>
      <c r="D944" s="199" t="s">
        <v>721</v>
      </c>
      <c r="E944" s="202" t="s">
        <v>832</v>
      </c>
      <c r="F944" s="214"/>
    </row>
    <row r="945" spans="1:6" ht="25.5" hidden="1" customHeight="1" x14ac:dyDescent="0.25">
      <c r="A945" s="202">
        <v>2</v>
      </c>
      <c r="B945" s="198" t="s">
        <v>359</v>
      </c>
      <c r="C945" s="198" t="s">
        <v>720</v>
      </c>
      <c r="D945" s="199" t="s">
        <v>569</v>
      </c>
      <c r="E945" s="202" t="s">
        <v>832</v>
      </c>
      <c r="F945" s="214"/>
    </row>
    <row r="946" spans="1:6" ht="25.5" hidden="1" customHeight="1" x14ac:dyDescent="0.25">
      <c r="A946" s="202">
        <v>3</v>
      </c>
      <c r="B946" s="198" t="s">
        <v>359</v>
      </c>
      <c r="C946" s="198" t="s">
        <v>720</v>
      </c>
      <c r="D946" s="199" t="s">
        <v>322</v>
      </c>
      <c r="E946" s="202" t="s">
        <v>832</v>
      </c>
      <c r="F946" s="214"/>
    </row>
    <row r="947" spans="1:6" ht="25.5" hidden="1" customHeight="1" x14ac:dyDescent="0.25">
      <c r="A947" s="202">
        <v>4</v>
      </c>
      <c r="B947" s="198" t="s">
        <v>359</v>
      </c>
      <c r="C947" s="198" t="s">
        <v>720</v>
      </c>
      <c r="D947" s="199" t="s">
        <v>651</v>
      </c>
      <c r="E947" s="202" t="s">
        <v>832</v>
      </c>
      <c r="F947" s="214"/>
    </row>
    <row r="948" spans="1:6" ht="25.5" hidden="1" customHeight="1" x14ac:dyDescent="0.25">
      <c r="A948" s="202">
        <v>5</v>
      </c>
      <c r="B948" s="198" t="s">
        <v>359</v>
      </c>
      <c r="C948" s="198" t="s">
        <v>720</v>
      </c>
      <c r="D948" s="199" t="s">
        <v>722</v>
      </c>
      <c r="E948" s="202" t="s">
        <v>832</v>
      </c>
      <c r="F948" s="214"/>
    </row>
    <row r="949" spans="1:6" ht="25.5" hidden="1" customHeight="1" x14ac:dyDescent="0.25">
      <c r="A949" s="202">
        <v>6</v>
      </c>
      <c r="B949" s="198" t="s">
        <v>359</v>
      </c>
      <c r="C949" s="198" t="s">
        <v>723</v>
      </c>
      <c r="D949" s="199" t="s">
        <v>304</v>
      </c>
      <c r="E949" s="202" t="s">
        <v>437</v>
      </c>
      <c r="F949" s="214"/>
    </row>
    <row r="950" spans="1:6" ht="25.5" hidden="1" customHeight="1" x14ac:dyDescent="0.25">
      <c r="A950" s="202">
        <v>7</v>
      </c>
      <c r="B950" s="198" t="s">
        <v>359</v>
      </c>
      <c r="C950" s="198" t="s">
        <v>720</v>
      </c>
      <c r="D950" s="199" t="s">
        <v>816</v>
      </c>
      <c r="E950" s="202" t="s">
        <v>437</v>
      </c>
      <c r="F950" s="214"/>
    </row>
    <row r="951" spans="1:6" ht="25.5" hidden="1" customHeight="1" x14ac:dyDescent="0.25">
      <c r="A951" s="202">
        <v>8</v>
      </c>
      <c r="B951" s="198" t="s">
        <v>359</v>
      </c>
      <c r="C951" s="198" t="s">
        <v>720</v>
      </c>
      <c r="D951" s="199" t="s">
        <v>450</v>
      </c>
      <c r="E951" s="202" t="s">
        <v>832</v>
      </c>
      <c r="F951" s="214"/>
    </row>
    <row r="952" spans="1:6" ht="25.5" hidden="1" customHeight="1" x14ac:dyDescent="0.25">
      <c r="A952" s="202">
        <v>9</v>
      </c>
      <c r="B952" s="198" t="s">
        <v>359</v>
      </c>
      <c r="C952" s="198" t="s">
        <v>720</v>
      </c>
      <c r="D952" s="199" t="s">
        <v>223</v>
      </c>
      <c r="E952" s="202" t="s">
        <v>832</v>
      </c>
      <c r="F952" s="214"/>
    </row>
    <row r="953" spans="1:6" ht="25.5" hidden="1" customHeight="1" x14ac:dyDescent="0.25">
      <c r="A953" s="202">
        <v>10</v>
      </c>
      <c r="B953" s="198" t="s">
        <v>359</v>
      </c>
      <c r="C953" s="198" t="s">
        <v>720</v>
      </c>
      <c r="D953" s="199" t="s">
        <v>724</v>
      </c>
      <c r="E953" s="202" t="s">
        <v>437</v>
      </c>
      <c r="F953" s="214"/>
    </row>
    <row r="954" spans="1:6" ht="25.5" hidden="1" customHeight="1" x14ac:dyDescent="0.25">
      <c r="A954" s="202">
        <v>11</v>
      </c>
      <c r="B954" s="198" t="s">
        <v>359</v>
      </c>
      <c r="C954" s="198" t="s">
        <v>725</v>
      </c>
      <c r="D954" s="199" t="s">
        <v>233</v>
      </c>
      <c r="E954" s="202" t="s">
        <v>437</v>
      </c>
      <c r="F954" s="214"/>
    </row>
    <row r="955" spans="1:6" ht="25.5" hidden="1" customHeight="1" x14ac:dyDescent="0.25">
      <c r="A955" s="202">
        <v>1</v>
      </c>
      <c r="B955" s="198" t="s">
        <v>359</v>
      </c>
      <c r="C955" s="198" t="s">
        <v>726</v>
      </c>
      <c r="D955" s="199" t="s">
        <v>721</v>
      </c>
      <c r="E955" s="202" t="s">
        <v>832</v>
      </c>
      <c r="F955" s="214"/>
    </row>
    <row r="956" spans="1:6" ht="25.5" hidden="1" customHeight="1" x14ac:dyDescent="0.25">
      <c r="A956" s="202">
        <v>2</v>
      </c>
      <c r="B956" s="198" t="s">
        <v>359</v>
      </c>
      <c r="C956" s="198" t="s">
        <v>727</v>
      </c>
      <c r="D956" s="199" t="s">
        <v>569</v>
      </c>
      <c r="E956" s="202" t="s">
        <v>832</v>
      </c>
      <c r="F956" s="214"/>
    </row>
    <row r="957" spans="1:6" ht="25.5" hidden="1" customHeight="1" x14ac:dyDescent="0.25">
      <c r="A957" s="202">
        <v>3</v>
      </c>
      <c r="B957" s="198" t="s">
        <v>359</v>
      </c>
      <c r="C957" s="198" t="s">
        <v>727</v>
      </c>
      <c r="D957" s="199" t="s">
        <v>322</v>
      </c>
      <c r="E957" s="202" t="s">
        <v>832</v>
      </c>
      <c r="F957" s="214"/>
    </row>
    <row r="958" spans="1:6" ht="25.5" hidden="1" customHeight="1" x14ac:dyDescent="0.25">
      <c r="A958" s="202">
        <v>4</v>
      </c>
      <c r="B958" s="198" t="s">
        <v>359</v>
      </c>
      <c r="C958" s="198" t="s">
        <v>727</v>
      </c>
      <c r="D958" s="199" t="s">
        <v>651</v>
      </c>
      <c r="E958" s="202" t="s">
        <v>832</v>
      </c>
      <c r="F958" s="214"/>
    </row>
    <row r="959" spans="1:6" ht="25.5" hidden="1" customHeight="1" x14ac:dyDescent="0.25">
      <c r="A959" s="202">
        <v>5</v>
      </c>
      <c r="B959" s="198" t="s">
        <v>359</v>
      </c>
      <c r="C959" s="198" t="s">
        <v>728</v>
      </c>
      <c r="D959" s="199" t="s">
        <v>722</v>
      </c>
      <c r="E959" s="202" t="s">
        <v>832</v>
      </c>
      <c r="F959" s="214"/>
    </row>
    <row r="960" spans="1:6" ht="25.5" hidden="1" customHeight="1" x14ac:dyDescent="0.25">
      <c r="A960" s="202">
        <v>6</v>
      </c>
      <c r="B960" s="198" t="s">
        <v>359</v>
      </c>
      <c r="C960" s="198" t="s">
        <v>729</v>
      </c>
      <c r="D960" s="199" t="s">
        <v>304</v>
      </c>
      <c r="E960" s="202" t="s">
        <v>437</v>
      </c>
      <c r="F960" s="214"/>
    </row>
    <row r="961" spans="1:6" ht="25.5" hidden="1" customHeight="1" x14ac:dyDescent="0.25">
      <c r="A961" s="202">
        <v>7</v>
      </c>
      <c r="B961" s="198" t="s">
        <v>359</v>
      </c>
      <c r="C961" s="198" t="s">
        <v>727</v>
      </c>
      <c r="D961" s="199" t="s">
        <v>816</v>
      </c>
      <c r="E961" s="202" t="s">
        <v>437</v>
      </c>
      <c r="F961" s="214"/>
    </row>
    <row r="962" spans="1:6" ht="25.5" hidden="1" customHeight="1" x14ac:dyDescent="0.25">
      <c r="A962" s="202">
        <v>8</v>
      </c>
      <c r="B962" s="198" t="s">
        <v>359</v>
      </c>
      <c r="C962" s="198" t="s">
        <v>727</v>
      </c>
      <c r="D962" s="199" t="s">
        <v>450</v>
      </c>
      <c r="E962" s="202" t="s">
        <v>832</v>
      </c>
      <c r="F962" s="214"/>
    </row>
    <row r="963" spans="1:6" ht="25.5" hidden="1" customHeight="1" x14ac:dyDescent="0.25">
      <c r="A963" s="202">
        <v>9</v>
      </c>
      <c r="B963" s="198" t="s">
        <v>359</v>
      </c>
      <c r="C963" s="198" t="s">
        <v>727</v>
      </c>
      <c r="D963" s="199" t="s">
        <v>223</v>
      </c>
      <c r="E963" s="202" t="s">
        <v>832</v>
      </c>
      <c r="F963" s="214"/>
    </row>
    <row r="964" spans="1:6" ht="25.5" hidden="1" customHeight="1" x14ac:dyDescent="0.25">
      <c r="A964" s="202">
        <v>10</v>
      </c>
      <c r="B964" s="198" t="s">
        <v>359</v>
      </c>
      <c r="C964" s="198" t="s">
        <v>727</v>
      </c>
      <c r="D964" s="199" t="s">
        <v>724</v>
      </c>
      <c r="E964" s="202" t="s">
        <v>437</v>
      </c>
      <c r="F964" s="214"/>
    </row>
    <row r="965" spans="1:6" ht="25.5" hidden="1" customHeight="1" x14ac:dyDescent="0.25">
      <c r="A965" s="202">
        <v>11</v>
      </c>
      <c r="B965" s="198" t="s">
        <v>359</v>
      </c>
      <c r="C965" s="198" t="s">
        <v>727</v>
      </c>
      <c r="D965" s="199" t="s">
        <v>233</v>
      </c>
      <c r="E965" s="202" t="s">
        <v>437</v>
      </c>
      <c r="F965" s="214"/>
    </row>
    <row r="966" spans="1:6" ht="25.5" hidden="1" customHeight="1" x14ac:dyDescent="0.25">
      <c r="A966" s="202">
        <v>1</v>
      </c>
      <c r="B966" s="198" t="s">
        <v>359</v>
      </c>
      <c r="C966" s="198" t="s">
        <v>730</v>
      </c>
      <c r="D966" s="199" t="s">
        <v>721</v>
      </c>
      <c r="E966" s="202" t="s">
        <v>832</v>
      </c>
      <c r="F966" s="214"/>
    </row>
    <row r="967" spans="1:6" ht="25.5" hidden="1" customHeight="1" x14ac:dyDescent="0.25">
      <c r="A967" s="202">
        <v>2</v>
      </c>
      <c r="B967" s="198" t="s">
        <v>359</v>
      </c>
      <c r="C967" s="198" t="s">
        <v>730</v>
      </c>
      <c r="D967" s="199" t="s">
        <v>569</v>
      </c>
      <c r="E967" s="202" t="s">
        <v>832</v>
      </c>
      <c r="F967" s="214"/>
    </row>
    <row r="968" spans="1:6" ht="25.5" hidden="1" customHeight="1" x14ac:dyDescent="0.25">
      <c r="A968" s="202">
        <v>3</v>
      </c>
      <c r="B968" s="198" t="s">
        <v>359</v>
      </c>
      <c r="C968" s="198" t="s">
        <v>730</v>
      </c>
      <c r="D968" s="199" t="s">
        <v>322</v>
      </c>
      <c r="E968" s="202" t="s">
        <v>832</v>
      </c>
      <c r="F968" s="214"/>
    </row>
    <row r="969" spans="1:6" ht="25.5" hidden="1" customHeight="1" x14ac:dyDescent="0.25">
      <c r="A969" s="202">
        <v>4</v>
      </c>
      <c r="B969" s="198" t="s">
        <v>359</v>
      </c>
      <c r="C969" s="198" t="s">
        <v>730</v>
      </c>
      <c r="D969" s="199" t="s">
        <v>651</v>
      </c>
      <c r="E969" s="202" t="s">
        <v>832</v>
      </c>
      <c r="F969" s="214"/>
    </row>
    <row r="970" spans="1:6" ht="25.5" hidden="1" customHeight="1" x14ac:dyDescent="0.25">
      <c r="A970" s="202">
        <v>5</v>
      </c>
      <c r="B970" s="198" t="s">
        <v>359</v>
      </c>
      <c r="C970" s="198" t="s">
        <v>730</v>
      </c>
      <c r="D970" s="199" t="s">
        <v>722</v>
      </c>
      <c r="E970" s="202" t="s">
        <v>832</v>
      </c>
      <c r="F970" s="214"/>
    </row>
    <row r="971" spans="1:6" ht="25.5" hidden="1" customHeight="1" x14ac:dyDescent="0.25">
      <c r="A971" s="202">
        <v>6</v>
      </c>
      <c r="B971" s="198" t="s">
        <v>359</v>
      </c>
      <c r="C971" s="198" t="s">
        <v>730</v>
      </c>
      <c r="D971" s="199" t="s">
        <v>304</v>
      </c>
      <c r="E971" s="202" t="s">
        <v>437</v>
      </c>
      <c r="F971" s="214"/>
    </row>
    <row r="972" spans="1:6" ht="25.5" hidden="1" customHeight="1" x14ac:dyDescent="0.25">
      <c r="A972" s="202">
        <v>7</v>
      </c>
      <c r="B972" s="198" t="s">
        <v>359</v>
      </c>
      <c r="C972" s="198" t="s">
        <v>730</v>
      </c>
      <c r="D972" s="199" t="s">
        <v>816</v>
      </c>
      <c r="E972" s="202" t="s">
        <v>437</v>
      </c>
      <c r="F972" s="214"/>
    </row>
    <row r="973" spans="1:6" ht="25.5" hidden="1" customHeight="1" x14ac:dyDescent="0.25">
      <c r="A973" s="202">
        <v>8</v>
      </c>
      <c r="B973" s="198" t="s">
        <v>359</v>
      </c>
      <c r="C973" s="198" t="s">
        <v>730</v>
      </c>
      <c r="D973" s="199" t="s">
        <v>450</v>
      </c>
      <c r="E973" s="202" t="s">
        <v>832</v>
      </c>
      <c r="F973" s="214"/>
    </row>
    <row r="974" spans="1:6" ht="25.5" hidden="1" customHeight="1" x14ac:dyDescent="0.25">
      <c r="A974" s="202">
        <v>9</v>
      </c>
      <c r="B974" s="198" t="s">
        <v>359</v>
      </c>
      <c r="C974" s="198" t="s">
        <v>730</v>
      </c>
      <c r="D974" s="199" t="s">
        <v>223</v>
      </c>
      <c r="E974" s="202" t="s">
        <v>832</v>
      </c>
      <c r="F974" s="214"/>
    </row>
    <row r="975" spans="1:6" ht="25.5" hidden="1" customHeight="1" x14ac:dyDescent="0.25">
      <c r="A975" s="202">
        <v>10</v>
      </c>
      <c r="B975" s="198" t="s">
        <v>359</v>
      </c>
      <c r="C975" s="198" t="s">
        <v>730</v>
      </c>
      <c r="D975" s="199" t="s">
        <v>724</v>
      </c>
      <c r="E975" s="202" t="s">
        <v>437</v>
      </c>
      <c r="F975" s="214"/>
    </row>
    <row r="976" spans="1:6" ht="25.5" hidden="1" customHeight="1" x14ac:dyDescent="0.25">
      <c r="A976" s="202">
        <v>11</v>
      </c>
      <c r="B976" s="198" t="s">
        <v>359</v>
      </c>
      <c r="C976" s="198" t="s">
        <v>730</v>
      </c>
      <c r="D976" s="199" t="s">
        <v>233</v>
      </c>
      <c r="E976" s="202" t="s">
        <v>437</v>
      </c>
      <c r="F976" s="214"/>
    </row>
    <row r="977" spans="1:6" ht="25.5" hidden="1" customHeight="1" x14ac:dyDescent="0.25">
      <c r="A977" s="202">
        <v>1</v>
      </c>
      <c r="B977" s="198" t="s">
        <v>359</v>
      </c>
      <c r="C977" s="198" t="s">
        <v>731</v>
      </c>
      <c r="D977" s="199" t="s">
        <v>721</v>
      </c>
      <c r="E977" s="202" t="s">
        <v>832</v>
      </c>
      <c r="F977" s="214"/>
    </row>
    <row r="978" spans="1:6" ht="25.5" hidden="1" customHeight="1" x14ac:dyDescent="0.25">
      <c r="A978" s="202">
        <v>2</v>
      </c>
      <c r="B978" s="198" t="s">
        <v>359</v>
      </c>
      <c r="C978" s="198" t="s">
        <v>731</v>
      </c>
      <c r="D978" s="199" t="s">
        <v>569</v>
      </c>
      <c r="E978" s="202" t="s">
        <v>832</v>
      </c>
      <c r="F978" s="214"/>
    </row>
    <row r="979" spans="1:6" ht="25.5" hidden="1" customHeight="1" x14ac:dyDescent="0.25">
      <c r="A979" s="202">
        <v>3</v>
      </c>
      <c r="B979" s="198" t="s">
        <v>359</v>
      </c>
      <c r="C979" s="198" t="s">
        <v>731</v>
      </c>
      <c r="D979" s="199" t="s">
        <v>322</v>
      </c>
      <c r="E979" s="202" t="s">
        <v>832</v>
      </c>
      <c r="F979" s="214"/>
    </row>
    <row r="980" spans="1:6" ht="25.5" hidden="1" customHeight="1" x14ac:dyDescent="0.25">
      <c r="A980" s="202">
        <v>4</v>
      </c>
      <c r="B980" s="198" t="s">
        <v>359</v>
      </c>
      <c r="C980" s="198" t="s">
        <v>731</v>
      </c>
      <c r="D980" s="199" t="s">
        <v>651</v>
      </c>
      <c r="E980" s="202" t="s">
        <v>832</v>
      </c>
      <c r="F980" s="214"/>
    </row>
    <row r="981" spans="1:6" ht="25.5" hidden="1" customHeight="1" x14ac:dyDescent="0.25">
      <c r="A981" s="202">
        <v>5</v>
      </c>
      <c r="B981" s="198" t="s">
        <v>359</v>
      </c>
      <c r="C981" s="198" t="s">
        <v>732</v>
      </c>
      <c r="D981" s="199" t="s">
        <v>722</v>
      </c>
      <c r="E981" s="202" t="s">
        <v>832</v>
      </c>
      <c r="F981" s="214"/>
    </row>
    <row r="982" spans="1:6" ht="25.5" hidden="1" customHeight="1" x14ac:dyDescent="0.25">
      <c r="A982" s="202">
        <v>6</v>
      </c>
      <c r="B982" s="198" t="s">
        <v>359</v>
      </c>
      <c r="C982" s="198" t="s">
        <v>731</v>
      </c>
      <c r="D982" s="199" t="s">
        <v>304</v>
      </c>
      <c r="E982" s="202" t="s">
        <v>437</v>
      </c>
      <c r="F982" s="214"/>
    </row>
    <row r="983" spans="1:6" ht="25.5" hidden="1" customHeight="1" x14ac:dyDescent="0.25">
      <c r="A983" s="202">
        <v>7</v>
      </c>
      <c r="B983" s="198" t="s">
        <v>359</v>
      </c>
      <c r="C983" s="198" t="s">
        <v>731</v>
      </c>
      <c r="D983" s="199" t="s">
        <v>816</v>
      </c>
      <c r="E983" s="202" t="s">
        <v>437</v>
      </c>
      <c r="F983" s="214"/>
    </row>
    <row r="984" spans="1:6" ht="25.5" hidden="1" customHeight="1" x14ac:dyDescent="0.25">
      <c r="A984" s="202">
        <v>8</v>
      </c>
      <c r="B984" s="198" t="s">
        <v>359</v>
      </c>
      <c r="C984" s="198" t="s">
        <v>731</v>
      </c>
      <c r="D984" s="199" t="s">
        <v>450</v>
      </c>
      <c r="E984" s="202" t="s">
        <v>832</v>
      </c>
      <c r="F984" s="214"/>
    </row>
    <row r="985" spans="1:6" ht="25.5" hidden="1" customHeight="1" x14ac:dyDescent="0.25">
      <c r="A985" s="202">
        <v>9</v>
      </c>
      <c r="B985" s="198" t="s">
        <v>359</v>
      </c>
      <c r="C985" s="198" t="s">
        <v>733</v>
      </c>
      <c r="D985" s="199" t="s">
        <v>223</v>
      </c>
      <c r="E985" s="202" t="s">
        <v>832</v>
      </c>
      <c r="F985" s="214"/>
    </row>
    <row r="986" spans="1:6" ht="25.5" hidden="1" customHeight="1" x14ac:dyDescent="0.25">
      <c r="A986" s="202">
        <v>10</v>
      </c>
      <c r="B986" s="198" t="s">
        <v>359</v>
      </c>
      <c r="C986" s="198" t="s">
        <v>731</v>
      </c>
      <c r="D986" s="199" t="s">
        <v>724</v>
      </c>
      <c r="E986" s="202" t="s">
        <v>437</v>
      </c>
      <c r="F986" s="214"/>
    </row>
    <row r="987" spans="1:6" ht="25.5" hidden="1" customHeight="1" x14ac:dyDescent="0.25">
      <c r="A987" s="202">
        <v>11</v>
      </c>
      <c r="B987" s="198" t="s">
        <v>359</v>
      </c>
      <c r="C987" s="198" t="s">
        <v>731</v>
      </c>
      <c r="D987" s="199" t="s">
        <v>233</v>
      </c>
      <c r="E987" s="202" t="s">
        <v>437</v>
      </c>
      <c r="F987" s="214"/>
    </row>
    <row r="988" spans="1:6" ht="25.5" hidden="1" customHeight="1" x14ac:dyDescent="0.25">
      <c r="A988" s="202">
        <v>1</v>
      </c>
      <c r="B988" s="198" t="s">
        <v>359</v>
      </c>
      <c r="C988" s="198" t="s">
        <v>734</v>
      </c>
      <c r="D988" s="199" t="s">
        <v>854</v>
      </c>
      <c r="E988" s="202" t="s">
        <v>832</v>
      </c>
      <c r="F988" s="214"/>
    </row>
    <row r="989" spans="1:6" ht="25.5" hidden="1" customHeight="1" x14ac:dyDescent="0.25">
      <c r="A989" s="202">
        <v>2</v>
      </c>
      <c r="B989" s="198" t="s">
        <v>359</v>
      </c>
      <c r="C989" s="198" t="s">
        <v>734</v>
      </c>
      <c r="D989" s="199" t="s">
        <v>493</v>
      </c>
      <c r="E989" s="202" t="s">
        <v>832</v>
      </c>
      <c r="F989" s="214"/>
    </row>
    <row r="990" spans="1:6" ht="25.5" hidden="1" customHeight="1" x14ac:dyDescent="0.25">
      <c r="A990" s="202">
        <v>3</v>
      </c>
      <c r="B990" s="198" t="s">
        <v>359</v>
      </c>
      <c r="C990" s="198" t="s">
        <v>734</v>
      </c>
      <c r="D990" s="199" t="s">
        <v>827</v>
      </c>
      <c r="E990" s="202" t="s">
        <v>832</v>
      </c>
      <c r="F990" s="214"/>
    </row>
    <row r="991" spans="1:6" ht="25.5" hidden="1" customHeight="1" x14ac:dyDescent="0.25">
      <c r="A991" s="202">
        <v>4</v>
      </c>
      <c r="B991" s="198" t="s">
        <v>359</v>
      </c>
      <c r="C991" s="198" t="s">
        <v>735</v>
      </c>
      <c r="D991" s="199" t="s">
        <v>687</v>
      </c>
      <c r="E991" s="202" t="s">
        <v>832</v>
      </c>
      <c r="F991" s="214"/>
    </row>
    <row r="992" spans="1:6" ht="25.5" hidden="1" customHeight="1" x14ac:dyDescent="0.25">
      <c r="A992" s="202">
        <v>5</v>
      </c>
      <c r="B992" s="198" t="s">
        <v>359</v>
      </c>
      <c r="C992" s="198" t="s">
        <v>734</v>
      </c>
      <c r="D992" s="199" t="s">
        <v>736</v>
      </c>
      <c r="E992" s="202" t="s">
        <v>832</v>
      </c>
      <c r="F992" s="214"/>
    </row>
    <row r="993" spans="1:6" ht="25.5" hidden="1" customHeight="1" x14ac:dyDescent="0.25">
      <c r="A993" s="202">
        <v>6</v>
      </c>
      <c r="B993" s="198" t="s">
        <v>359</v>
      </c>
      <c r="C993" s="198" t="s">
        <v>734</v>
      </c>
      <c r="D993" s="199" t="s">
        <v>737</v>
      </c>
      <c r="E993" s="202" t="s">
        <v>437</v>
      </c>
      <c r="F993" s="214"/>
    </row>
    <row r="994" spans="1:6" ht="25.5" hidden="1" customHeight="1" x14ac:dyDescent="0.25">
      <c r="A994" s="202">
        <v>7</v>
      </c>
      <c r="B994" s="198" t="s">
        <v>359</v>
      </c>
      <c r="C994" s="198" t="s">
        <v>734</v>
      </c>
      <c r="D994" s="199" t="s">
        <v>223</v>
      </c>
      <c r="E994" s="202" t="s">
        <v>437</v>
      </c>
      <c r="F994" s="214"/>
    </row>
    <row r="995" spans="1:6" ht="25.5" hidden="1" customHeight="1" x14ac:dyDescent="0.25">
      <c r="A995" s="202">
        <v>8</v>
      </c>
      <c r="B995" s="198" t="s">
        <v>359</v>
      </c>
      <c r="C995" s="198" t="s">
        <v>734</v>
      </c>
      <c r="D995" s="199" t="s">
        <v>462</v>
      </c>
      <c r="E995" s="202" t="s">
        <v>437</v>
      </c>
      <c r="F995" s="214"/>
    </row>
    <row r="996" spans="1:6" ht="25.5" hidden="1" customHeight="1" x14ac:dyDescent="0.25">
      <c r="A996" s="202">
        <v>9</v>
      </c>
      <c r="B996" s="198" t="s">
        <v>359</v>
      </c>
      <c r="C996" s="198" t="s">
        <v>734</v>
      </c>
      <c r="D996" s="199" t="s">
        <v>304</v>
      </c>
      <c r="E996" s="202" t="s">
        <v>437</v>
      </c>
      <c r="F996" s="214"/>
    </row>
    <row r="997" spans="1:6" ht="25.5" hidden="1" customHeight="1" x14ac:dyDescent="0.25">
      <c r="A997" s="202">
        <v>10</v>
      </c>
      <c r="B997" s="198" t="s">
        <v>359</v>
      </c>
      <c r="C997" s="198" t="s">
        <v>734</v>
      </c>
      <c r="D997" s="199" t="s">
        <v>495</v>
      </c>
      <c r="E997" s="202" t="s">
        <v>437</v>
      </c>
      <c r="F997" s="214"/>
    </row>
    <row r="998" spans="1:6" ht="25.5" hidden="1" customHeight="1" x14ac:dyDescent="0.25">
      <c r="A998" s="202">
        <v>1</v>
      </c>
      <c r="B998" s="198" t="s">
        <v>359</v>
      </c>
      <c r="C998" s="198" t="s">
        <v>738</v>
      </c>
      <c r="D998" s="199" t="s">
        <v>519</v>
      </c>
      <c r="E998" s="202" t="s">
        <v>832</v>
      </c>
      <c r="F998" s="214"/>
    </row>
    <row r="999" spans="1:6" ht="25.5" hidden="1" customHeight="1" x14ac:dyDescent="0.25">
      <c r="A999" s="202">
        <v>2</v>
      </c>
      <c r="B999" s="198" t="s">
        <v>359</v>
      </c>
      <c r="C999" s="198" t="s">
        <v>738</v>
      </c>
      <c r="D999" s="199" t="s">
        <v>569</v>
      </c>
      <c r="E999" s="202" t="s">
        <v>832</v>
      </c>
      <c r="F999" s="214"/>
    </row>
    <row r="1000" spans="1:6" ht="25.5" hidden="1" customHeight="1" x14ac:dyDescent="0.25">
      <c r="A1000" s="202">
        <v>3</v>
      </c>
      <c r="B1000" s="198" t="s">
        <v>359</v>
      </c>
      <c r="C1000" s="198" t="s">
        <v>738</v>
      </c>
      <c r="D1000" s="199" t="s">
        <v>418</v>
      </c>
      <c r="E1000" s="202" t="s">
        <v>832</v>
      </c>
      <c r="F1000" s="214"/>
    </row>
    <row r="1001" spans="1:6" ht="25.5" hidden="1" customHeight="1" x14ac:dyDescent="0.25">
      <c r="A1001" s="202">
        <v>4</v>
      </c>
      <c r="B1001" s="198" t="s">
        <v>359</v>
      </c>
      <c r="C1001" s="198" t="s">
        <v>738</v>
      </c>
      <c r="D1001" s="199" t="s">
        <v>618</v>
      </c>
      <c r="E1001" s="202" t="s">
        <v>832</v>
      </c>
      <c r="F1001" s="214"/>
    </row>
    <row r="1002" spans="1:6" ht="25.5" hidden="1" customHeight="1" x14ac:dyDescent="0.25">
      <c r="A1002" s="202">
        <v>5</v>
      </c>
      <c r="B1002" s="198" t="s">
        <v>359</v>
      </c>
      <c r="C1002" s="198" t="s">
        <v>738</v>
      </c>
      <c r="D1002" s="199" t="s">
        <v>739</v>
      </c>
      <c r="E1002" s="202" t="s">
        <v>832</v>
      </c>
      <c r="F1002" s="214"/>
    </row>
    <row r="1003" spans="1:6" ht="25.5" hidden="1" customHeight="1" x14ac:dyDescent="0.25">
      <c r="A1003" s="202">
        <v>6</v>
      </c>
      <c r="B1003" s="198" t="s">
        <v>359</v>
      </c>
      <c r="C1003" s="198" t="s">
        <v>738</v>
      </c>
      <c r="D1003" s="199" t="s">
        <v>304</v>
      </c>
      <c r="E1003" s="202" t="s">
        <v>437</v>
      </c>
      <c r="F1003" s="214"/>
    </row>
    <row r="1004" spans="1:6" ht="25.5" hidden="1" customHeight="1" x14ac:dyDescent="0.25">
      <c r="A1004" s="202">
        <v>7</v>
      </c>
      <c r="B1004" s="198" t="s">
        <v>359</v>
      </c>
      <c r="C1004" s="198" t="s">
        <v>738</v>
      </c>
      <c r="D1004" s="199" t="s">
        <v>708</v>
      </c>
      <c r="E1004" s="202" t="s">
        <v>437</v>
      </c>
      <c r="F1004" s="214"/>
    </row>
    <row r="1005" spans="1:6" ht="25.5" hidden="1" customHeight="1" x14ac:dyDescent="0.25">
      <c r="A1005" s="202">
        <v>8</v>
      </c>
      <c r="B1005" s="198" t="s">
        <v>359</v>
      </c>
      <c r="C1005" s="198" t="s">
        <v>738</v>
      </c>
      <c r="D1005" s="199" t="s">
        <v>445</v>
      </c>
      <c r="E1005" s="202" t="s">
        <v>437</v>
      </c>
      <c r="F1005" s="214"/>
    </row>
    <row r="1006" spans="1:6" ht="25.5" hidden="1" customHeight="1" x14ac:dyDescent="0.25">
      <c r="A1006" s="202">
        <v>1</v>
      </c>
      <c r="B1006" s="198" t="s">
        <v>359</v>
      </c>
      <c r="C1006" s="198" t="s">
        <v>397</v>
      </c>
      <c r="D1006" s="199" t="s">
        <v>519</v>
      </c>
      <c r="E1006" s="202" t="s">
        <v>832</v>
      </c>
      <c r="F1006" s="214"/>
    </row>
    <row r="1007" spans="1:6" ht="25.5" hidden="1" customHeight="1" x14ac:dyDescent="0.25">
      <c r="A1007" s="202">
        <v>2</v>
      </c>
      <c r="B1007" s="198" t="s">
        <v>359</v>
      </c>
      <c r="C1007" s="198" t="s">
        <v>397</v>
      </c>
      <c r="D1007" s="199" t="s">
        <v>569</v>
      </c>
      <c r="E1007" s="202" t="s">
        <v>832</v>
      </c>
      <c r="F1007" s="214"/>
    </row>
    <row r="1008" spans="1:6" ht="25.5" hidden="1" customHeight="1" x14ac:dyDescent="0.25">
      <c r="A1008" s="202">
        <v>3</v>
      </c>
      <c r="B1008" s="198" t="s">
        <v>359</v>
      </c>
      <c r="C1008" s="198" t="s">
        <v>397</v>
      </c>
      <c r="D1008" s="199" t="s">
        <v>418</v>
      </c>
      <c r="E1008" s="202" t="s">
        <v>832</v>
      </c>
      <c r="F1008" s="214"/>
    </row>
    <row r="1009" spans="1:6" ht="25.5" hidden="1" customHeight="1" x14ac:dyDescent="0.25">
      <c r="A1009" s="202">
        <v>4</v>
      </c>
      <c r="B1009" s="198" t="s">
        <v>359</v>
      </c>
      <c r="C1009" s="198" t="s">
        <v>397</v>
      </c>
      <c r="D1009" s="199" t="s">
        <v>618</v>
      </c>
      <c r="E1009" s="202" t="s">
        <v>832</v>
      </c>
      <c r="F1009" s="214"/>
    </row>
    <row r="1010" spans="1:6" ht="25.5" hidden="1" customHeight="1" x14ac:dyDescent="0.25">
      <c r="A1010" s="202">
        <v>5</v>
      </c>
      <c r="B1010" s="198" t="s">
        <v>359</v>
      </c>
      <c r="C1010" s="198" t="s">
        <v>397</v>
      </c>
      <c r="D1010" s="199" t="s">
        <v>739</v>
      </c>
      <c r="E1010" s="202" t="s">
        <v>832</v>
      </c>
      <c r="F1010" s="214"/>
    </row>
    <row r="1011" spans="1:6" ht="25.5" hidden="1" customHeight="1" x14ac:dyDescent="0.25">
      <c r="A1011" s="202">
        <v>6</v>
      </c>
      <c r="B1011" s="198" t="s">
        <v>359</v>
      </c>
      <c r="C1011" s="198" t="s">
        <v>397</v>
      </c>
      <c r="D1011" s="199" t="s">
        <v>304</v>
      </c>
      <c r="E1011" s="202" t="s">
        <v>437</v>
      </c>
      <c r="F1011" s="214"/>
    </row>
    <row r="1012" spans="1:6" ht="25.5" hidden="1" customHeight="1" x14ac:dyDescent="0.25">
      <c r="A1012" s="202">
        <v>7</v>
      </c>
      <c r="B1012" s="198" t="s">
        <v>359</v>
      </c>
      <c r="C1012" s="198" t="s">
        <v>397</v>
      </c>
      <c r="D1012" s="199" t="s">
        <v>708</v>
      </c>
      <c r="E1012" s="202" t="s">
        <v>437</v>
      </c>
      <c r="F1012" s="214"/>
    </row>
    <row r="1013" spans="1:6" ht="25.5" hidden="1" customHeight="1" x14ac:dyDescent="0.25">
      <c r="A1013" s="202">
        <v>8</v>
      </c>
      <c r="B1013" s="198" t="s">
        <v>359</v>
      </c>
      <c r="C1013" s="198" t="s">
        <v>397</v>
      </c>
      <c r="D1013" s="199" t="s">
        <v>445</v>
      </c>
      <c r="E1013" s="202" t="s">
        <v>437</v>
      </c>
      <c r="F1013" s="214"/>
    </row>
    <row r="1014" spans="1:6" ht="25.5" hidden="1" customHeight="1" x14ac:dyDescent="0.25">
      <c r="A1014" s="202">
        <v>1</v>
      </c>
      <c r="B1014" s="198" t="s">
        <v>359</v>
      </c>
      <c r="C1014" s="198" t="s">
        <v>740</v>
      </c>
      <c r="D1014" s="199" t="s">
        <v>569</v>
      </c>
      <c r="E1014" s="202" t="s">
        <v>832</v>
      </c>
      <c r="F1014" s="214"/>
    </row>
    <row r="1015" spans="1:6" ht="25.5" hidden="1" customHeight="1" x14ac:dyDescent="0.25">
      <c r="A1015" s="202">
        <v>2</v>
      </c>
      <c r="B1015" s="198" t="s">
        <v>359</v>
      </c>
      <c r="C1015" s="198" t="s">
        <v>740</v>
      </c>
      <c r="D1015" s="199" t="s">
        <v>418</v>
      </c>
      <c r="E1015" s="202" t="s">
        <v>832</v>
      </c>
      <c r="F1015" s="214"/>
    </row>
    <row r="1016" spans="1:6" ht="25.5" hidden="1" customHeight="1" x14ac:dyDescent="0.25">
      <c r="A1016" s="202">
        <v>3</v>
      </c>
      <c r="B1016" s="198" t="s">
        <v>359</v>
      </c>
      <c r="C1016" s="198" t="s">
        <v>740</v>
      </c>
      <c r="D1016" s="199" t="s">
        <v>741</v>
      </c>
      <c r="E1016" s="202" t="s">
        <v>832</v>
      </c>
      <c r="F1016" s="214"/>
    </row>
    <row r="1017" spans="1:6" ht="25.5" hidden="1" customHeight="1" x14ac:dyDescent="0.25">
      <c r="A1017" s="202">
        <v>4</v>
      </c>
      <c r="B1017" s="198" t="s">
        <v>359</v>
      </c>
      <c r="C1017" s="198" t="s">
        <v>740</v>
      </c>
      <c r="D1017" s="199" t="s">
        <v>850</v>
      </c>
      <c r="E1017" s="202" t="s">
        <v>832</v>
      </c>
      <c r="F1017" s="214"/>
    </row>
    <row r="1018" spans="1:6" ht="25.5" hidden="1" customHeight="1" x14ac:dyDescent="0.25">
      <c r="A1018" s="202">
        <v>5</v>
      </c>
      <c r="B1018" s="198" t="s">
        <v>359</v>
      </c>
      <c r="C1018" s="198" t="s">
        <v>742</v>
      </c>
      <c r="D1018" s="199" t="s">
        <v>223</v>
      </c>
      <c r="E1018" s="202" t="s">
        <v>437</v>
      </c>
      <c r="F1018" s="214"/>
    </row>
    <row r="1019" spans="1:6" ht="25.5" hidden="1" customHeight="1" x14ac:dyDescent="0.25">
      <c r="A1019" s="202">
        <v>6</v>
      </c>
      <c r="B1019" s="198" t="s">
        <v>359</v>
      </c>
      <c r="C1019" s="198" t="s">
        <v>740</v>
      </c>
      <c r="D1019" s="199" t="s">
        <v>529</v>
      </c>
      <c r="E1019" s="202" t="s">
        <v>437</v>
      </c>
      <c r="F1019" s="214"/>
    </row>
    <row r="1020" spans="1:6" ht="25.5" hidden="1" customHeight="1" x14ac:dyDescent="0.25">
      <c r="A1020" s="202">
        <v>7</v>
      </c>
      <c r="B1020" s="198" t="s">
        <v>359</v>
      </c>
      <c r="C1020" s="198" t="s">
        <v>740</v>
      </c>
      <c r="D1020" s="199" t="s">
        <v>294</v>
      </c>
      <c r="E1020" s="202" t="s">
        <v>437</v>
      </c>
      <c r="F1020" s="214"/>
    </row>
    <row r="1021" spans="1:6" ht="25.5" hidden="1" customHeight="1" x14ac:dyDescent="0.25">
      <c r="A1021" s="202">
        <v>8</v>
      </c>
      <c r="B1021" s="198" t="s">
        <v>359</v>
      </c>
      <c r="C1021" s="198" t="s">
        <v>740</v>
      </c>
      <c r="D1021" s="199" t="s">
        <v>462</v>
      </c>
      <c r="E1021" s="202" t="s">
        <v>437</v>
      </c>
      <c r="F1021" s="214"/>
    </row>
    <row r="1022" spans="1:6" ht="25.5" hidden="1" customHeight="1" x14ac:dyDescent="0.25">
      <c r="A1022" s="202">
        <v>9</v>
      </c>
      <c r="B1022" s="198" t="s">
        <v>359</v>
      </c>
      <c r="C1022" s="198" t="s">
        <v>740</v>
      </c>
      <c r="D1022" s="199" t="s">
        <v>743</v>
      </c>
      <c r="E1022" s="202" t="s">
        <v>832</v>
      </c>
      <c r="F1022" s="214"/>
    </row>
    <row r="1023" spans="1:6" ht="25.5" hidden="1" customHeight="1" x14ac:dyDescent="0.25">
      <c r="A1023" s="202">
        <v>10</v>
      </c>
      <c r="B1023" s="198" t="s">
        <v>359</v>
      </c>
      <c r="C1023" s="198" t="s">
        <v>740</v>
      </c>
      <c r="D1023" s="199" t="s">
        <v>248</v>
      </c>
      <c r="E1023" s="202" t="s">
        <v>832</v>
      </c>
      <c r="F1023" s="214"/>
    </row>
    <row r="1024" spans="1:6" ht="25.5" customHeight="1" x14ac:dyDescent="0.25">
      <c r="A1024" s="202">
        <v>11</v>
      </c>
      <c r="B1024" s="198" t="s">
        <v>359</v>
      </c>
      <c r="C1024" s="198" t="s">
        <v>744</v>
      </c>
      <c r="D1024" s="199" t="s">
        <v>958</v>
      </c>
      <c r="E1024" s="202" t="s">
        <v>745</v>
      </c>
      <c r="F1024" s="214"/>
    </row>
    <row r="1025" spans="1:6" ht="25.5" hidden="1" customHeight="1" x14ac:dyDescent="0.25">
      <c r="A1025" s="202">
        <v>12</v>
      </c>
      <c r="B1025" s="198" t="s">
        <v>359</v>
      </c>
      <c r="C1025" s="198" t="s">
        <v>740</v>
      </c>
      <c r="D1025" s="199" t="s">
        <v>603</v>
      </c>
      <c r="E1025" s="202" t="s">
        <v>437</v>
      </c>
      <c r="F1025" s="214"/>
    </row>
    <row r="1026" spans="1:6" ht="25.5" hidden="1" customHeight="1" x14ac:dyDescent="0.25">
      <c r="A1026" s="202">
        <v>13</v>
      </c>
      <c r="B1026" s="198" t="s">
        <v>359</v>
      </c>
      <c r="C1026" s="198" t="s">
        <v>740</v>
      </c>
      <c r="D1026" s="199" t="s">
        <v>233</v>
      </c>
      <c r="E1026" s="202" t="s">
        <v>437</v>
      </c>
      <c r="F1026" s="214"/>
    </row>
    <row r="1027" spans="1:6" ht="25.5" hidden="1" customHeight="1" x14ac:dyDescent="0.25">
      <c r="A1027" s="202">
        <v>14</v>
      </c>
      <c r="B1027" s="198" t="s">
        <v>359</v>
      </c>
      <c r="C1027" s="198" t="s">
        <v>744</v>
      </c>
      <c r="D1027" s="199" t="s">
        <v>280</v>
      </c>
      <c r="E1027" s="202" t="s">
        <v>437</v>
      </c>
      <c r="F1027" s="214"/>
    </row>
    <row r="1028" spans="1:6" ht="25.5" hidden="1" customHeight="1" x14ac:dyDescent="0.25">
      <c r="A1028" s="202">
        <v>1</v>
      </c>
      <c r="B1028" s="198" t="s">
        <v>359</v>
      </c>
      <c r="C1028" s="198" t="s">
        <v>746</v>
      </c>
      <c r="D1028" s="199" t="s">
        <v>741</v>
      </c>
      <c r="E1028" s="202" t="s">
        <v>832</v>
      </c>
      <c r="F1028" s="214"/>
    </row>
    <row r="1029" spans="1:6" ht="25.5" hidden="1" customHeight="1" x14ac:dyDescent="0.25">
      <c r="A1029" s="202">
        <v>2</v>
      </c>
      <c r="B1029" s="198" t="s">
        <v>359</v>
      </c>
      <c r="C1029" s="198" t="s">
        <v>747</v>
      </c>
      <c r="D1029" s="199" t="s">
        <v>817</v>
      </c>
      <c r="E1029" s="202" t="s">
        <v>832</v>
      </c>
      <c r="F1029" s="214"/>
    </row>
    <row r="1030" spans="1:6" ht="25.5" hidden="1" customHeight="1" x14ac:dyDescent="0.25">
      <c r="A1030" s="202">
        <v>3</v>
      </c>
      <c r="B1030" s="198" t="s">
        <v>359</v>
      </c>
      <c r="C1030" s="198" t="s">
        <v>747</v>
      </c>
      <c r="D1030" s="199" t="s">
        <v>818</v>
      </c>
      <c r="E1030" s="202" t="s">
        <v>832</v>
      </c>
      <c r="F1030" s="214"/>
    </row>
    <row r="1031" spans="1:6" ht="25.5" hidden="1" customHeight="1" x14ac:dyDescent="0.25">
      <c r="A1031" s="202">
        <v>4</v>
      </c>
      <c r="B1031" s="198" t="s">
        <v>359</v>
      </c>
      <c r="C1031" s="198" t="s">
        <v>747</v>
      </c>
      <c r="D1031" s="199" t="s">
        <v>819</v>
      </c>
      <c r="E1031" s="202" t="s">
        <v>832</v>
      </c>
      <c r="F1031" s="214"/>
    </row>
    <row r="1032" spans="1:6" ht="25.5" hidden="1" customHeight="1" x14ac:dyDescent="0.25">
      <c r="A1032" s="202">
        <v>5</v>
      </c>
      <c r="B1032" s="198" t="s">
        <v>359</v>
      </c>
      <c r="C1032" s="198" t="s">
        <v>747</v>
      </c>
      <c r="D1032" s="199" t="s">
        <v>820</v>
      </c>
      <c r="E1032" s="202" t="s">
        <v>832</v>
      </c>
      <c r="F1032" s="214"/>
    </row>
    <row r="1033" spans="1:6" ht="25.5" hidden="1" customHeight="1" x14ac:dyDescent="0.25">
      <c r="A1033" s="202">
        <v>6</v>
      </c>
      <c r="B1033" s="198" t="s">
        <v>359</v>
      </c>
      <c r="C1033" s="198" t="s">
        <v>748</v>
      </c>
      <c r="D1033" s="199" t="s">
        <v>749</v>
      </c>
      <c r="E1033" s="202" t="s">
        <v>832</v>
      </c>
      <c r="F1033" s="214"/>
    </row>
    <row r="1034" spans="1:6" ht="25.5" hidden="1" customHeight="1" x14ac:dyDescent="0.25">
      <c r="A1034" s="202">
        <v>7</v>
      </c>
      <c r="B1034" s="198" t="s">
        <v>359</v>
      </c>
      <c r="C1034" s="198" t="s">
        <v>747</v>
      </c>
      <c r="D1034" s="199" t="s">
        <v>223</v>
      </c>
      <c r="E1034" s="202" t="s">
        <v>437</v>
      </c>
      <c r="F1034" s="214"/>
    </row>
    <row r="1035" spans="1:6" ht="25.5" hidden="1" customHeight="1" x14ac:dyDescent="0.25">
      <c r="A1035" s="202">
        <v>8</v>
      </c>
      <c r="B1035" s="198" t="s">
        <v>359</v>
      </c>
      <c r="C1035" s="198" t="s">
        <v>747</v>
      </c>
      <c r="D1035" s="199" t="s">
        <v>529</v>
      </c>
      <c r="E1035" s="202" t="s">
        <v>437</v>
      </c>
      <c r="F1035" s="214"/>
    </row>
    <row r="1036" spans="1:6" ht="25.5" hidden="1" customHeight="1" x14ac:dyDescent="0.25">
      <c r="A1036" s="202">
        <v>9</v>
      </c>
      <c r="B1036" s="198" t="s">
        <v>359</v>
      </c>
      <c r="C1036" s="198" t="s">
        <v>747</v>
      </c>
      <c r="D1036" s="199" t="s">
        <v>709</v>
      </c>
      <c r="E1036" s="202" t="s">
        <v>437</v>
      </c>
      <c r="F1036" s="214"/>
    </row>
    <row r="1037" spans="1:6" ht="25.5" hidden="1" customHeight="1" x14ac:dyDescent="0.25">
      <c r="A1037" s="202">
        <v>10</v>
      </c>
      <c r="B1037" s="198" t="s">
        <v>359</v>
      </c>
      <c r="C1037" s="198" t="s">
        <v>750</v>
      </c>
      <c r="D1037" s="199" t="s">
        <v>462</v>
      </c>
      <c r="E1037" s="202" t="s">
        <v>437</v>
      </c>
      <c r="F1037" s="214"/>
    </row>
    <row r="1038" spans="1:6" ht="25.5" hidden="1" customHeight="1" x14ac:dyDescent="0.25">
      <c r="A1038" s="202">
        <v>11</v>
      </c>
      <c r="B1038" s="198" t="s">
        <v>359</v>
      </c>
      <c r="C1038" s="198" t="s">
        <v>747</v>
      </c>
      <c r="D1038" s="199" t="s">
        <v>751</v>
      </c>
      <c r="E1038" s="202" t="s">
        <v>832</v>
      </c>
      <c r="F1038" s="214"/>
    </row>
    <row r="1039" spans="1:6" ht="25.5" hidden="1" customHeight="1" x14ac:dyDescent="0.25">
      <c r="A1039" s="202">
        <v>12</v>
      </c>
      <c r="B1039" s="198" t="s">
        <v>359</v>
      </c>
      <c r="C1039" s="198" t="s">
        <v>750</v>
      </c>
      <c r="D1039" s="199" t="s">
        <v>248</v>
      </c>
      <c r="E1039" s="202" t="s">
        <v>832</v>
      </c>
      <c r="F1039" s="214"/>
    </row>
    <row r="1040" spans="1:6" ht="25.5" hidden="1" customHeight="1" x14ac:dyDescent="0.25">
      <c r="A1040" s="202">
        <v>13</v>
      </c>
      <c r="B1040" s="198" t="s">
        <v>359</v>
      </c>
      <c r="C1040" s="198" t="s">
        <v>747</v>
      </c>
      <c r="D1040" s="199" t="s">
        <v>752</v>
      </c>
      <c r="E1040" s="202" t="s">
        <v>832</v>
      </c>
      <c r="F1040" s="214"/>
    </row>
    <row r="1041" spans="1:6" ht="25.5" hidden="1" customHeight="1" x14ac:dyDescent="0.25">
      <c r="A1041" s="202">
        <v>14</v>
      </c>
      <c r="B1041" s="198" t="s">
        <v>359</v>
      </c>
      <c r="C1041" s="198" t="s">
        <v>750</v>
      </c>
      <c r="D1041" s="199" t="s">
        <v>656</v>
      </c>
      <c r="E1041" s="202" t="s">
        <v>437</v>
      </c>
      <c r="F1041" s="214"/>
    </row>
    <row r="1042" spans="1:6" ht="25.5" hidden="1" customHeight="1" x14ac:dyDescent="0.25">
      <c r="A1042" s="202">
        <v>15</v>
      </c>
      <c r="B1042" s="198" t="s">
        <v>359</v>
      </c>
      <c r="C1042" s="198" t="s">
        <v>747</v>
      </c>
      <c r="D1042" s="199" t="s">
        <v>418</v>
      </c>
      <c r="E1042" s="202" t="s">
        <v>832</v>
      </c>
      <c r="F1042" s="214"/>
    </row>
    <row r="1043" spans="1:6" ht="25.5" customHeight="1" x14ac:dyDescent="0.25">
      <c r="A1043" s="202">
        <v>16</v>
      </c>
      <c r="B1043" s="198" t="s">
        <v>359</v>
      </c>
      <c r="C1043" s="198" t="s">
        <v>747</v>
      </c>
      <c r="D1043" s="199" t="s">
        <v>280</v>
      </c>
      <c r="E1043" s="202" t="s">
        <v>887</v>
      </c>
      <c r="F1043" s="214"/>
    </row>
    <row r="1044" spans="1:6" ht="25.5" customHeight="1" x14ac:dyDescent="0.25">
      <c r="A1044" s="202">
        <v>17</v>
      </c>
      <c r="B1044" s="198" t="s">
        <v>359</v>
      </c>
      <c r="C1044" s="198" t="s">
        <v>747</v>
      </c>
      <c r="D1044" s="199" t="s">
        <v>603</v>
      </c>
      <c r="E1044" s="202" t="s">
        <v>887</v>
      </c>
      <c r="F1044" s="214"/>
    </row>
    <row r="1045" spans="1:6" ht="25.5" customHeight="1" x14ac:dyDescent="0.25">
      <c r="A1045" s="202">
        <v>18</v>
      </c>
      <c r="B1045" s="198" t="s">
        <v>359</v>
      </c>
      <c r="C1045" s="198" t="s">
        <v>746</v>
      </c>
      <c r="D1045" s="199" t="s">
        <v>233</v>
      </c>
      <c r="E1045" s="202" t="s">
        <v>887</v>
      </c>
      <c r="F1045" s="214"/>
    </row>
    <row r="1046" spans="1:6" ht="25.5" hidden="1" customHeight="1" x14ac:dyDescent="0.25">
      <c r="A1046" s="202">
        <v>19</v>
      </c>
      <c r="B1046" s="198" t="s">
        <v>359</v>
      </c>
      <c r="C1046" s="198" t="s">
        <v>747</v>
      </c>
      <c r="D1046" s="199" t="s">
        <v>369</v>
      </c>
      <c r="E1046" s="202" t="s">
        <v>437</v>
      </c>
      <c r="F1046" s="214"/>
    </row>
    <row r="1047" spans="1:6" ht="25.5" hidden="1" customHeight="1" x14ac:dyDescent="0.25">
      <c r="A1047" s="202">
        <v>20</v>
      </c>
      <c r="B1047" s="198" t="s">
        <v>359</v>
      </c>
      <c r="C1047" s="198" t="s">
        <v>747</v>
      </c>
      <c r="D1047" s="199" t="s">
        <v>693</v>
      </c>
      <c r="E1047" s="202" t="s">
        <v>832</v>
      </c>
      <c r="F1047" s="214"/>
    </row>
    <row r="1048" spans="1:6" ht="25.5" hidden="1" customHeight="1" x14ac:dyDescent="0.25">
      <c r="A1048" s="202">
        <v>21</v>
      </c>
      <c r="B1048" s="198" t="s">
        <v>359</v>
      </c>
      <c r="C1048" s="198" t="s">
        <v>747</v>
      </c>
      <c r="D1048" s="199" t="s">
        <v>569</v>
      </c>
      <c r="E1048" s="202" t="s">
        <v>832</v>
      </c>
      <c r="F1048" s="214"/>
    </row>
    <row r="1049" spans="1:6" ht="25.5" hidden="1" customHeight="1" x14ac:dyDescent="0.25">
      <c r="A1049" s="202">
        <v>1</v>
      </c>
      <c r="B1049" s="198" t="s">
        <v>359</v>
      </c>
      <c r="C1049" s="198" t="s">
        <v>398</v>
      </c>
      <c r="D1049" s="199" t="s">
        <v>753</v>
      </c>
      <c r="E1049" s="202" t="s">
        <v>832</v>
      </c>
      <c r="F1049" s="214"/>
    </row>
    <row r="1050" spans="1:6" ht="25.5" hidden="1" customHeight="1" x14ac:dyDescent="0.25">
      <c r="A1050" s="202">
        <v>2</v>
      </c>
      <c r="B1050" s="198" t="s">
        <v>359</v>
      </c>
      <c r="C1050" s="198" t="s">
        <v>398</v>
      </c>
      <c r="D1050" s="199" t="s">
        <v>651</v>
      </c>
      <c r="E1050" s="202" t="s">
        <v>832</v>
      </c>
      <c r="F1050" s="214"/>
    </row>
    <row r="1051" spans="1:6" ht="25.5" hidden="1" customHeight="1" x14ac:dyDescent="0.25">
      <c r="A1051" s="202">
        <v>3</v>
      </c>
      <c r="B1051" s="198" t="s">
        <v>359</v>
      </c>
      <c r="C1051" s="198" t="s">
        <v>398</v>
      </c>
      <c r="D1051" s="199" t="s">
        <v>569</v>
      </c>
      <c r="E1051" s="202" t="s">
        <v>832</v>
      </c>
      <c r="F1051" s="214"/>
    </row>
    <row r="1052" spans="1:6" ht="25.5" hidden="1" customHeight="1" x14ac:dyDescent="0.25">
      <c r="A1052" s="202">
        <v>4</v>
      </c>
      <c r="B1052" s="198" t="s">
        <v>359</v>
      </c>
      <c r="C1052" s="198" t="s">
        <v>398</v>
      </c>
      <c r="D1052" s="199" t="s">
        <v>648</v>
      </c>
      <c r="E1052" s="202" t="s">
        <v>832</v>
      </c>
      <c r="F1052" s="214"/>
    </row>
    <row r="1053" spans="1:6" ht="25.5" hidden="1" customHeight="1" x14ac:dyDescent="0.25">
      <c r="A1053" s="202">
        <v>5</v>
      </c>
      <c r="B1053" s="198" t="s">
        <v>359</v>
      </c>
      <c r="C1053" s="198" t="s">
        <v>398</v>
      </c>
      <c r="D1053" s="199" t="s">
        <v>754</v>
      </c>
      <c r="E1053" s="202" t="s">
        <v>832</v>
      </c>
      <c r="F1053" s="214"/>
    </row>
    <row r="1054" spans="1:6" ht="25.5" hidden="1" customHeight="1" x14ac:dyDescent="0.25">
      <c r="A1054" s="202">
        <v>6</v>
      </c>
      <c r="B1054" s="198" t="s">
        <v>359</v>
      </c>
      <c r="C1054" s="198" t="s">
        <v>398</v>
      </c>
      <c r="D1054" s="199" t="s">
        <v>248</v>
      </c>
      <c r="E1054" s="202" t="s">
        <v>832</v>
      </c>
      <c r="F1054" s="214"/>
    </row>
    <row r="1055" spans="1:6" ht="25.5" hidden="1" customHeight="1" x14ac:dyDescent="0.25">
      <c r="A1055" s="202">
        <v>7</v>
      </c>
      <c r="B1055" s="198" t="s">
        <v>359</v>
      </c>
      <c r="C1055" s="198" t="s">
        <v>398</v>
      </c>
      <c r="D1055" s="199" t="s">
        <v>544</v>
      </c>
      <c r="E1055" s="202" t="s">
        <v>832</v>
      </c>
      <c r="F1055" s="214"/>
    </row>
    <row r="1056" spans="1:6" ht="25.5" hidden="1" customHeight="1" x14ac:dyDescent="0.25">
      <c r="A1056" s="202">
        <v>8</v>
      </c>
      <c r="B1056" s="198" t="s">
        <v>359</v>
      </c>
      <c r="C1056" s="198" t="s">
        <v>398</v>
      </c>
      <c r="D1056" s="199" t="s">
        <v>494</v>
      </c>
      <c r="E1056" s="202" t="s">
        <v>832</v>
      </c>
      <c r="F1056" s="214"/>
    </row>
    <row r="1057" spans="1:6" ht="25.5" hidden="1" customHeight="1" x14ac:dyDescent="0.25">
      <c r="A1057" s="202">
        <v>9</v>
      </c>
      <c r="B1057" s="198" t="s">
        <v>359</v>
      </c>
      <c r="C1057" s="198" t="s">
        <v>398</v>
      </c>
      <c r="D1057" s="199" t="s">
        <v>304</v>
      </c>
      <c r="E1057" s="202" t="s">
        <v>437</v>
      </c>
      <c r="F1057" s="214"/>
    </row>
    <row r="1058" spans="1:6" ht="25.5" hidden="1" customHeight="1" x14ac:dyDescent="0.25">
      <c r="A1058" s="202">
        <v>10</v>
      </c>
      <c r="B1058" s="198" t="s">
        <v>359</v>
      </c>
      <c r="C1058" s="198" t="s">
        <v>398</v>
      </c>
      <c r="D1058" s="199" t="s">
        <v>333</v>
      </c>
      <c r="E1058" s="202" t="s">
        <v>437</v>
      </c>
      <c r="F1058" s="214"/>
    </row>
    <row r="1059" spans="1:6" ht="25.5" hidden="1" customHeight="1" x14ac:dyDescent="0.25">
      <c r="A1059" s="202">
        <v>11</v>
      </c>
      <c r="B1059" s="198" t="s">
        <v>359</v>
      </c>
      <c r="C1059" s="198" t="s">
        <v>398</v>
      </c>
      <c r="D1059" s="199" t="s">
        <v>445</v>
      </c>
      <c r="E1059" s="202" t="s">
        <v>437</v>
      </c>
      <c r="F1059" s="214"/>
    </row>
    <row r="1060" spans="1:6" ht="25.5" hidden="1" customHeight="1" x14ac:dyDescent="0.25">
      <c r="A1060" s="202">
        <v>12</v>
      </c>
      <c r="B1060" s="198" t="s">
        <v>359</v>
      </c>
      <c r="C1060" s="198" t="s">
        <v>398</v>
      </c>
      <c r="D1060" s="199" t="s">
        <v>418</v>
      </c>
      <c r="E1060" s="202" t="s">
        <v>832</v>
      </c>
      <c r="F1060" s="214"/>
    </row>
    <row r="1061" spans="1:6" ht="25.5" hidden="1" customHeight="1" x14ac:dyDescent="0.25">
      <c r="A1061" s="202">
        <v>1</v>
      </c>
      <c r="B1061" s="198" t="s">
        <v>359</v>
      </c>
      <c r="C1061" s="198" t="s">
        <v>755</v>
      </c>
      <c r="D1061" s="199" t="s">
        <v>633</v>
      </c>
      <c r="E1061" s="202" t="s">
        <v>832</v>
      </c>
      <c r="F1061" s="214"/>
    </row>
    <row r="1062" spans="1:6" ht="25.5" hidden="1" customHeight="1" x14ac:dyDescent="0.25">
      <c r="A1062" s="202">
        <v>2</v>
      </c>
      <c r="B1062" s="198" t="s">
        <v>359</v>
      </c>
      <c r="C1062" s="198" t="s">
        <v>755</v>
      </c>
      <c r="D1062" s="199" t="s">
        <v>569</v>
      </c>
      <c r="E1062" s="202" t="s">
        <v>832</v>
      </c>
      <c r="F1062" s="214"/>
    </row>
    <row r="1063" spans="1:6" ht="25.5" hidden="1" customHeight="1" x14ac:dyDescent="0.25">
      <c r="A1063" s="202">
        <v>3</v>
      </c>
      <c r="B1063" s="198" t="s">
        <v>359</v>
      </c>
      <c r="C1063" s="198" t="s">
        <v>755</v>
      </c>
      <c r="D1063" s="199" t="s">
        <v>290</v>
      </c>
      <c r="E1063" s="202" t="s">
        <v>832</v>
      </c>
      <c r="F1063" s="214"/>
    </row>
    <row r="1064" spans="1:6" ht="25.5" hidden="1" customHeight="1" x14ac:dyDescent="0.25">
      <c r="A1064" s="202">
        <v>4</v>
      </c>
      <c r="B1064" s="198" t="s">
        <v>359</v>
      </c>
      <c r="C1064" s="198" t="s">
        <v>755</v>
      </c>
      <c r="D1064" s="199" t="s">
        <v>756</v>
      </c>
      <c r="E1064" s="202" t="s">
        <v>832</v>
      </c>
      <c r="F1064" s="214"/>
    </row>
    <row r="1065" spans="1:6" ht="25.5" hidden="1" customHeight="1" x14ac:dyDescent="0.25">
      <c r="A1065" s="202">
        <v>5</v>
      </c>
      <c r="B1065" s="198" t="s">
        <v>359</v>
      </c>
      <c r="C1065" s="198" t="s">
        <v>757</v>
      </c>
      <c r="D1065" s="199" t="s">
        <v>363</v>
      </c>
      <c r="E1065" s="202" t="s">
        <v>832</v>
      </c>
      <c r="F1065" s="214"/>
    </row>
    <row r="1066" spans="1:6" ht="25.5" hidden="1" customHeight="1" x14ac:dyDescent="0.25">
      <c r="A1066" s="202">
        <v>6</v>
      </c>
      <c r="B1066" s="198" t="s">
        <v>359</v>
      </c>
      <c r="C1066" s="198" t="s">
        <v>755</v>
      </c>
      <c r="D1066" s="199" t="s">
        <v>248</v>
      </c>
      <c r="E1066" s="202" t="s">
        <v>832</v>
      </c>
      <c r="F1066" s="214"/>
    </row>
    <row r="1067" spans="1:6" ht="25.5" hidden="1" customHeight="1" x14ac:dyDescent="0.25">
      <c r="A1067" s="202">
        <v>7</v>
      </c>
      <c r="B1067" s="198" t="s">
        <v>359</v>
      </c>
      <c r="C1067" s="198" t="s">
        <v>755</v>
      </c>
      <c r="D1067" s="199" t="s">
        <v>544</v>
      </c>
      <c r="E1067" s="202" t="s">
        <v>832</v>
      </c>
      <c r="F1067" s="214"/>
    </row>
    <row r="1068" spans="1:6" ht="25.5" hidden="1" customHeight="1" x14ac:dyDescent="0.25">
      <c r="A1068" s="202">
        <v>8</v>
      </c>
      <c r="B1068" s="198" t="s">
        <v>359</v>
      </c>
      <c r="C1068" s="198" t="s">
        <v>755</v>
      </c>
      <c r="D1068" s="199" t="s">
        <v>658</v>
      </c>
      <c r="E1068" s="202" t="s">
        <v>437</v>
      </c>
      <c r="F1068" s="214"/>
    </row>
    <row r="1069" spans="1:6" ht="25.5" hidden="1" customHeight="1" x14ac:dyDescent="0.25">
      <c r="A1069" s="202">
        <v>9</v>
      </c>
      <c r="B1069" s="198" t="s">
        <v>359</v>
      </c>
      <c r="C1069" s="198" t="s">
        <v>755</v>
      </c>
      <c r="D1069" s="199" t="s">
        <v>626</v>
      </c>
      <c r="E1069" s="202" t="s">
        <v>437</v>
      </c>
      <c r="F1069" s="214"/>
    </row>
    <row r="1070" spans="1:6" ht="25.5" hidden="1" customHeight="1" x14ac:dyDescent="0.25">
      <c r="A1070" s="202">
        <v>10</v>
      </c>
      <c r="B1070" s="198" t="s">
        <v>359</v>
      </c>
      <c r="C1070" s="198" t="s">
        <v>755</v>
      </c>
      <c r="D1070" s="199" t="s">
        <v>719</v>
      </c>
      <c r="E1070" s="202" t="s">
        <v>437</v>
      </c>
      <c r="F1070" s="214"/>
    </row>
    <row r="1071" spans="1:6" ht="25.5" hidden="1" customHeight="1" x14ac:dyDescent="0.25">
      <c r="A1071" s="202">
        <v>11</v>
      </c>
      <c r="B1071" s="198" t="s">
        <v>359</v>
      </c>
      <c r="C1071" s="198" t="s">
        <v>758</v>
      </c>
      <c r="D1071" s="199" t="s">
        <v>470</v>
      </c>
      <c r="E1071" s="202" t="s">
        <v>437</v>
      </c>
      <c r="F1071" s="214"/>
    </row>
    <row r="1072" spans="1:6" ht="25.5" hidden="1" customHeight="1" x14ac:dyDescent="0.25">
      <c r="A1072" s="202">
        <v>1</v>
      </c>
      <c r="B1072" s="198" t="s">
        <v>341</v>
      </c>
      <c r="C1072" s="199" t="s">
        <v>779</v>
      </c>
      <c r="D1072" s="199" t="s">
        <v>519</v>
      </c>
      <c r="E1072" s="202" t="s">
        <v>832</v>
      </c>
      <c r="F1072" s="214"/>
    </row>
    <row r="1073" spans="1:6" ht="25.5" hidden="1" customHeight="1" x14ac:dyDescent="0.25">
      <c r="A1073" s="202">
        <v>2</v>
      </c>
      <c r="B1073" s="198" t="s">
        <v>341</v>
      </c>
      <c r="C1073" s="199" t="s">
        <v>780</v>
      </c>
      <c r="D1073" s="199" t="s">
        <v>845</v>
      </c>
      <c r="E1073" s="202" t="s">
        <v>832</v>
      </c>
      <c r="F1073" s="214"/>
    </row>
    <row r="1074" spans="1:6" ht="25.5" hidden="1" customHeight="1" x14ac:dyDescent="0.25">
      <c r="A1074" s="202">
        <v>3</v>
      </c>
      <c r="B1074" s="198" t="s">
        <v>341</v>
      </c>
      <c r="C1074" s="199" t="s">
        <v>780</v>
      </c>
      <c r="D1074" s="199" t="s">
        <v>248</v>
      </c>
      <c r="E1074" s="202" t="s">
        <v>832</v>
      </c>
      <c r="F1074" s="214"/>
    </row>
    <row r="1075" spans="1:6" ht="25.5" hidden="1" customHeight="1" x14ac:dyDescent="0.25">
      <c r="A1075" s="202">
        <v>4</v>
      </c>
      <c r="B1075" s="198" t="s">
        <v>341</v>
      </c>
      <c r="C1075" s="199" t="s">
        <v>780</v>
      </c>
      <c r="D1075" s="199" t="s">
        <v>781</v>
      </c>
      <c r="E1075" s="202" t="s">
        <v>832</v>
      </c>
      <c r="F1075" s="214"/>
    </row>
    <row r="1076" spans="1:6" ht="25.5" hidden="1" customHeight="1" x14ac:dyDescent="0.25">
      <c r="A1076" s="202">
        <v>5</v>
      </c>
      <c r="B1076" s="198" t="s">
        <v>341</v>
      </c>
      <c r="C1076" s="199" t="s">
        <v>780</v>
      </c>
      <c r="D1076" s="199" t="s">
        <v>794</v>
      </c>
      <c r="E1076" s="202" t="s">
        <v>832</v>
      </c>
      <c r="F1076" s="214"/>
    </row>
    <row r="1077" spans="1:6" ht="25.5" hidden="1" customHeight="1" x14ac:dyDescent="0.25">
      <c r="A1077" s="202">
        <v>6</v>
      </c>
      <c r="B1077" s="198" t="s">
        <v>341</v>
      </c>
      <c r="C1077" s="199" t="s">
        <v>780</v>
      </c>
      <c r="D1077" s="199" t="s">
        <v>782</v>
      </c>
      <c r="E1077" s="202" t="s">
        <v>832</v>
      </c>
      <c r="F1077" s="214"/>
    </row>
    <row r="1078" spans="1:6" ht="25.5" hidden="1" customHeight="1" x14ac:dyDescent="0.25">
      <c r="A1078" s="202">
        <v>7</v>
      </c>
      <c r="B1078" s="198" t="s">
        <v>341</v>
      </c>
      <c r="C1078" s="199" t="s">
        <v>780</v>
      </c>
      <c r="D1078" s="199" t="s">
        <v>585</v>
      </c>
      <c r="E1078" s="202" t="s">
        <v>437</v>
      </c>
      <c r="F1078" s="214"/>
    </row>
    <row r="1079" spans="1:6" ht="25.5" hidden="1" customHeight="1" x14ac:dyDescent="0.25">
      <c r="A1079" s="202">
        <v>8</v>
      </c>
      <c r="B1079" s="198" t="s">
        <v>341</v>
      </c>
      <c r="C1079" s="199" t="s">
        <v>779</v>
      </c>
      <c r="D1079" s="199" t="s">
        <v>418</v>
      </c>
      <c r="E1079" s="202" t="s">
        <v>437</v>
      </c>
      <c r="F1079" s="214"/>
    </row>
    <row r="1080" spans="1:6" ht="25.5" customHeight="1" x14ac:dyDescent="0.25">
      <c r="A1080" s="202">
        <v>9</v>
      </c>
      <c r="B1080" s="198" t="s">
        <v>341</v>
      </c>
      <c r="C1080" s="199" t="s">
        <v>780</v>
      </c>
      <c r="D1080" s="199" t="s">
        <v>783</v>
      </c>
      <c r="E1080" s="202"/>
      <c r="F1080" s="214" t="s">
        <v>957</v>
      </c>
    </row>
    <row r="1081" spans="1:6" ht="25.5" hidden="1" customHeight="1" x14ac:dyDescent="0.25">
      <c r="A1081" s="202">
        <v>1</v>
      </c>
      <c r="B1081" s="198" t="s">
        <v>341</v>
      </c>
      <c r="C1081" s="199" t="s">
        <v>784</v>
      </c>
      <c r="D1081" s="199" t="s">
        <v>693</v>
      </c>
      <c r="E1081" s="202" t="s">
        <v>832</v>
      </c>
      <c r="F1081" s="214"/>
    </row>
    <row r="1082" spans="1:6" ht="25.5" hidden="1" customHeight="1" x14ac:dyDescent="0.25">
      <c r="A1082" s="202">
        <v>2</v>
      </c>
      <c r="B1082" s="198" t="s">
        <v>341</v>
      </c>
      <c r="C1082" s="199" t="s">
        <v>268</v>
      </c>
      <c r="D1082" s="199" t="s">
        <v>569</v>
      </c>
      <c r="E1082" s="202" t="s">
        <v>832</v>
      </c>
      <c r="F1082" s="214"/>
    </row>
    <row r="1083" spans="1:6" ht="25.5" hidden="1" customHeight="1" x14ac:dyDescent="0.25">
      <c r="A1083" s="202">
        <v>3</v>
      </c>
      <c r="B1083" s="198" t="s">
        <v>341</v>
      </c>
      <c r="C1083" s="199" t="s">
        <v>268</v>
      </c>
      <c r="D1083" s="199" t="s">
        <v>418</v>
      </c>
      <c r="E1083" s="202" t="s">
        <v>832</v>
      </c>
      <c r="F1083" s="214"/>
    </row>
    <row r="1084" spans="1:6" ht="25.5" hidden="1" customHeight="1" x14ac:dyDescent="0.25">
      <c r="A1084" s="202">
        <v>4</v>
      </c>
      <c r="B1084" s="198" t="s">
        <v>341</v>
      </c>
      <c r="C1084" s="199" t="s">
        <v>268</v>
      </c>
      <c r="D1084" s="199" t="s">
        <v>248</v>
      </c>
      <c r="E1084" s="202" t="s">
        <v>832</v>
      </c>
      <c r="F1084" s="214"/>
    </row>
    <row r="1085" spans="1:6" ht="25.5" hidden="1" customHeight="1" x14ac:dyDescent="0.25">
      <c r="A1085" s="202">
        <v>5</v>
      </c>
      <c r="B1085" s="198" t="s">
        <v>341</v>
      </c>
      <c r="C1085" s="199" t="s">
        <v>268</v>
      </c>
      <c r="D1085" s="199" t="s">
        <v>618</v>
      </c>
      <c r="E1085" s="202" t="s">
        <v>832</v>
      </c>
      <c r="F1085" s="214"/>
    </row>
    <row r="1086" spans="1:6" ht="25.5" hidden="1" customHeight="1" x14ac:dyDescent="0.25">
      <c r="A1086" s="202">
        <v>6</v>
      </c>
      <c r="B1086" s="198" t="s">
        <v>341</v>
      </c>
      <c r="C1086" s="199" t="s">
        <v>268</v>
      </c>
      <c r="D1086" s="199" t="s">
        <v>707</v>
      </c>
      <c r="E1086" s="202" t="s">
        <v>832</v>
      </c>
      <c r="F1086" s="214"/>
    </row>
    <row r="1087" spans="1:6" ht="25.5" hidden="1" customHeight="1" x14ac:dyDescent="0.25">
      <c r="A1087" s="202">
        <v>7</v>
      </c>
      <c r="B1087" s="198" t="s">
        <v>341</v>
      </c>
      <c r="C1087" s="199" t="s">
        <v>268</v>
      </c>
      <c r="D1087" s="199" t="s">
        <v>708</v>
      </c>
      <c r="E1087" s="202" t="s">
        <v>437</v>
      </c>
      <c r="F1087" s="214"/>
    </row>
    <row r="1088" spans="1:6" ht="25.5" hidden="1" customHeight="1" x14ac:dyDescent="0.25">
      <c r="A1088" s="202">
        <v>8</v>
      </c>
      <c r="B1088" s="198" t="s">
        <v>341</v>
      </c>
      <c r="C1088" s="199" t="s">
        <v>268</v>
      </c>
      <c r="D1088" s="199" t="s">
        <v>304</v>
      </c>
      <c r="E1088" s="202" t="s">
        <v>437</v>
      </c>
      <c r="F1088" s="214"/>
    </row>
    <row r="1089" spans="1:6" ht="25.5" hidden="1" customHeight="1" x14ac:dyDescent="0.25">
      <c r="A1089" s="202">
        <v>9</v>
      </c>
      <c r="B1089" s="198" t="s">
        <v>341</v>
      </c>
      <c r="C1089" s="199" t="s">
        <v>268</v>
      </c>
      <c r="D1089" s="199" t="s">
        <v>445</v>
      </c>
      <c r="E1089" s="202" t="s">
        <v>437</v>
      </c>
      <c r="F1089" s="214"/>
    </row>
    <row r="1090" spans="1:6" ht="25.5" hidden="1" customHeight="1" x14ac:dyDescent="0.25">
      <c r="A1090" s="202">
        <v>10</v>
      </c>
      <c r="B1090" s="198" t="s">
        <v>341</v>
      </c>
      <c r="C1090" s="199" t="s">
        <v>268</v>
      </c>
      <c r="D1090" s="199" t="s">
        <v>785</v>
      </c>
      <c r="E1090" s="202" t="s">
        <v>437</v>
      </c>
      <c r="F1090" s="214"/>
    </row>
    <row r="1091" spans="1:6" ht="25.5" hidden="1" customHeight="1" x14ac:dyDescent="0.25">
      <c r="A1091" s="202">
        <v>1</v>
      </c>
      <c r="B1091" s="198" t="s">
        <v>341</v>
      </c>
      <c r="C1091" s="199" t="s">
        <v>786</v>
      </c>
      <c r="D1091" s="199" t="s">
        <v>787</v>
      </c>
      <c r="E1091" s="202" t="s">
        <v>832</v>
      </c>
      <c r="F1091" s="214"/>
    </row>
    <row r="1092" spans="1:6" ht="25.5" hidden="1" customHeight="1" x14ac:dyDescent="0.25">
      <c r="A1092" s="202">
        <v>2</v>
      </c>
      <c r="B1092" s="198" t="s">
        <v>341</v>
      </c>
      <c r="C1092" s="199" t="s">
        <v>788</v>
      </c>
      <c r="D1092" s="199" t="s">
        <v>569</v>
      </c>
      <c r="E1092" s="202" t="s">
        <v>832</v>
      </c>
      <c r="F1092" s="214"/>
    </row>
    <row r="1093" spans="1:6" ht="25.5" hidden="1" customHeight="1" x14ac:dyDescent="0.25">
      <c r="A1093" s="202">
        <v>3</v>
      </c>
      <c r="B1093" s="198" t="s">
        <v>341</v>
      </c>
      <c r="C1093" s="199" t="s">
        <v>786</v>
      </c>
      <c r="D1093" s="199" t="s">
        <v>248</v>
      </c>
      <c r="E1093" s="202" t="s">
        <v>832</v>
      </c>
      <c r="F1093" s="214"/>
    </row>
    <row r="1094" spans="1:6" ht="25.5" hidden="1" customHeight="1" x14ac:dyDescent="0.25">
      <c r="A1094" s="202">
        <v>4</v>
      </c>
      <c r="B1094" s="198" t="s">
        <v>341</v>
      </c>
      <c r="C1094" s="199" t="s">
        <v>789</v>
      </c>
      <c r="D1094" s="199" t="s">
        <v>618</v>
      </c>
      <c r="E1094" s="202" t="s">
        <v>437</v>
      </c>
      <c r="F1094" s="214"/>
    </row>
    <row r="1095" spans="1:6" ht="25.5" hidden="1" customHeight="1" x14ac:dyDescent="0.25">
      <c r="A1095" s="202">
        <v>5</v>
      </c>
      <c r="B1095" s="198" t="s">
        <v>341</v>
      </c>
      <c r="C1095" s="199" t="s">
        <v>789</v>
      </c>
      <c r="D1095" s="199" t="s">
        <v>707</v>
      </c>
      <c r="E1095" s="202" t="s">
        <v>832</v>
      </c>
      <c r="F1095" s="214"/>
    </row>
    <row r="1096" spans="1:6" ht="25.5" hidden="1" customHeight="1" x14ac:dyDescent="0.25">
      <c r="A1096" s="202">
        <v>6</v>
      </c>
      <c r="B1096" s="198" t="s">
        <v>341</v>
      </c>
      <c r="C1096" s="199" t="s">
        <v>789</v>
      </c>
      <c r="D1096" s="199" t="s">
        <v>708</v>
      </c>
      <c r="E1096" s="202" t="s">
        <v>437</v>
      </c>
      <c r="F1096" s="214"/>
    </row>
    <row r="1097" spans="1:6" ht="25.5" hidden="1" customHeight="1" x14ac:dyDescent="0.25">
      <c r="A1097" s="202">
        <v>7</v>
      </c>
      <c r="B1097" s="198" t="s">
        <v>341</v>
      </c>
      <c r="C1097" s="199" t="s">
        <v>789</v>
      </c>
      <c r="D1097" s="199" t="s">
        <v>304</v>
      </c>
      <c r="E1097" s="202" t="s">
        <v>437</v>
      </c>
      <c r="F1097" s="214"/>
    </row>
    <row r="1098" spans="1:6" ht="25.5" hidden="1" customHeight="1" x14ac:dyDescent="0.25">
      <c r="A1098" s="202">
        <v>8</v>
      </c>
      <c r="B1098" s="198" t="s">
        <v>341</v>
      </c>
      <c r="C1098" s="199" t="s">
        <v>790</v>
      </c>
      <c r="D1098" s="199" t="s">
        <v>445</v>
      </c>
      <c r="E1098" s="202" t="s">
        <v>437</v>
      </c>
      <c r="F1098" s="214"/>
    </row>
    <row r="1099" spans="1:6" ht="25.5" hidden="1" customHeight="1" x14ac:dyDescent="0.25">
      <c r="A1099" s="202">
        <v>1</v>
      </c>
      <c r="B1099" s="198" t="s">
        <v>341</v>
      </c>
      <c r="C1099" s="199" t="s">
        <v>791</v>
      </c>
      <c r="D1099" s="199" t="s">
        <v>633</v>
      </c>
      <c r="E1099" s="202" t="s">
        <v>832</v>
      </c>
      <c r="F1099" s="214"/>
    </row>
    <row r="1100" spans="1:6" ht="25.5" hidden="1" customHeight="1" x14ac:dyDescent="0.25">
      <c r="A1100" s="202">
        <v>2</v>
      </c>
      <c r="B1100" s="198" t="s">
        <v>341</v>
      </c>
      <c r="C1100" s="199" t="s">
        <v>791</v>
      </c>
      <c r="D1100" s="199" t="s">
        <v>569</v>
      </c>
      <c r="E1100" s="202" t="s">
        <v>832</v>
      </c>
      <c r="F1100" s="214"/>
    </row>
    <row r="1101" spans="1:6" ht="25.5" hidden="1" customHeight="1" x14ac:dyDescent="0.25">
      <c r="A1101" s="202">
        <v>3</v>
      </c>
      <c r="B1101" s="198" t="s">
        <v>341</v>
      </c>
      <c r="C1101" s="199" t="s">
        <v>791</v>
      </c>
      <c r="D1101" s="199" t="s">
        <v>289</v>
      </c>
      <c r="E1101" s="202" t="s">
        <v>832</v>
      </c>
      <c r="F1101" s="214"/>
    </row>
    <row r="1102" spans="1:6" ht="25.5" hidden="1" customHeight="1" x14ac:dyDescent="0.25">
      <c r="A1102" s="202">
        <v>4</v>
      </c>
      <c r="B1102" s="198" t="s">
        <v>341</v>
      </c>
      <c r="C1102" s="199" t="s">
        <v>791</v>
      </c>
      <c r="D1102" s="199" t="s">
        <v>290</v>
      </c>
      <c r="E1102" s="202" t="s">
        <v>832</v>
      </c>
      <c r="F1102" s="214"/>
    </row>
    <row r="1103" spans="1:6" ht="25.5" hidden="1" customHeight="1" x14ac:dyDescent="0.25">
      <c r="A1103" s="202">
        <v>5</v>
      </c>
      <c r="B1103" s="198" t="s">
        <v>341</v>
      </c>
      <c r="C1103" s="199" t="s">
        <v>792</v>
      </c>
      <c r="D1103" s="199" t="s">
        <v>223</v>
      </c>
      <c r="E1103" s="202" t="s">
        <v>437</v>
      </c>
      <c r="F1103" s="214"/>
    </row>
    <row r="1104" spans="1:6" ht="25.5" hidden="1" customHeight="1" x14ac:dyDescent="0.25">
      <c r="A1104" s="202">
        <v>6</v>
      </c>
      <c r="B1104" s="198" t="s">
        <v>341</v>
      </c>
      <c r="C1104" s="199" t="s">
        <v>791</v>
      </c>
      <c r="D1104" s="199" t="s">
        <v>292</v>
      </c>
      <c r="E1104" s="202" t="s">
        <v>437</v>
      </c>
      <c r="F1104" s="214"/>
    </row>
    <row r="1105" spans="1:6" ht="25.5" hidden="1" customHeight="1" x14ac:dyDescent="0.25">
      <c r="A1105" s="202">
        <v>7</v>
      </c>
      <c r="B1105" s="198" t="s">
        <v>341</v>
      </c>
      <c r="C1105" s="199" t="s">
        <v>791</v>
      </c>
      <c r="D1105" s="199" t="s">
        <v>626</v>
      </c>
      <c r="E1105" s="202" t="s">
        <v>437</v>
      </c>
      <c r="F1105" s="214"/>
    </row>
    <row r="1106" spans="1:6" ht="25.5" hidden="1" customHeight="1" x14ac:dyDescent="0.25">
      <c r="A1106" s="202">
        <v>8</v>
      </c>
      <c r="B1106" s="198" t="s">
        <v>341</v>
      </c>
      <c r="C1106" s="199" t="s">
        <v>791</v>
      </c>
      <c r="D1106" s="199" t="s">
        <v>294</v>
      </c>
      <c r="E1106" s="202" t="s">
        <v>437</v>
      </c>
      <c r="F1106" s="214"/>
    </row>
    <row r="1107" spans="1:6" ht="25.5" hidden="1" customHeight="1" x14ac:dyDescent="0.25">
      <c r="A1107" s="202">
        <v>9</v>
      </c>
      <c r="B1107" s="198" t="s">
        <v>341</v>
      </c>
      <c r="C1107" s="199" t="s">
        <v>791</v>
      </c>
      <c r="D1107" s="199" t="s">
        <v>295</v>
      </c>
      <c r="E1107" s="202" t="s">
        <v>832</v>
      </c>
      <c r="F1107" s="214"/>
    </row>
    <row r="1108" spans="1:6" ht="25.5" hidden="1" customHeight="1" x14ac:dyDescent="0.25">
      <c r="A1108" s="202">
        <v>10</v>
      </c>
      <c r="B1108" s="198" t="s">
        <v>341</v>
      </c>
      <c r="C1108" s="199" t="s">
        <v>792</v>
      </c>
      <c r="D1108" s="199" t="s">
        <v>296</v>
      </c>
      <c r="E1108" s="202" t="s">
        <v>832</v>
      </c>
      <c r="F1108" s="214"/>
    </row>
    <row r="1109" spans="1:6" ht="25.5" hidden="1" customHeight="1" x14ac:dyDescent="0.25">
      <c r="A1109" s="202">
        <v>11</v>
      </c>
      <c r="B1109" s="198" t="s">
        <v>341</v>
      </c>
      <c r="C1109" s="199" t="s">
        <v>791</v>
      </c>
      <c r="D1109" s="199" t="s">
        <v>719</v>
      </c>
      <c r="E1109" s="202" t="s">
        <v>437</v>
      </c>
      <c r="F1109" s="214"/>
    </row>
    <row r="1110" spans="1:6" ht="25.5" hidden="1" customHeight="1" x14ac:dyDescent="0.25">
      <c r="A1110" s="202">
        <v>12</v>
      </c>
      <c r="B1110" s="198" t="s">
        <v>341</v>
      </c>
      <c r="C1110" s="199" t="s">
        <v>791</v>
      </c>
      <c r="D1110" s="199" t="s">
        <v>470</v>
      </c>
      <c r="E1110" s="202" t="s">
        <v>437</v>
      </c>
      <c r="F1110" s="214"/>
    </row>
    <row r="1111" spans="1:6" ht="25.5" hidden="1" customHeight="1" x14ac:dyDescent="0.25">
      <c r="A1111" s="202">
        <v>1</v>
      </c>
      <c r="B1111" s="198" t="s">
        <v>341</v>
      </c>
      <c r="C1111" s="199" t="s">
        <v>303</v>
      </c>
      <c r="D1111" s="199" t="s">
        <v>693</v>
      </c>
      <c r="E1111" s="202" t="s">
        <v>832</v>
      </c>
      <c r="F1111" s="214"/>
    </row>
    <row r="1112" spans="1:6" ht="25.5" hidden="1" customHeight="1" x14ac:dyDescent="0.25">
      <c r="A1112" s="202">
        <v>2</v>
      </c>
      <c r="B1112" s="198" t="s">
        <v>341</v>
      </c>
      <c r="C1112" s="199" t="s">
        <v>303</v>
      </c>
      <c r="D1112" s="199" t="s">
        <v>793</v>
      </c>
      <c r="E1112" s="202" t="s">
        <v>832</v>
      </c>
      <c r="F1112" s="214"/>
    </row>
    <row r="1113" spans="1:6" ht="25.5" hidden="1" customHeight="1" x14ac:dyDescent="0.25">
      <c r="A1113" s="202">
        <v>3</v>
      </c>
      <c r="B1113" s="198" t="s">
        <v>341</v>
      </c>
      <c r="C1113" s="199" t="s">
        <v>303</v>
      </c>
      <c r="D1113" s="199" t="s">
        <v>569</v>
      </c>
      <c r="E1113" s="202" t="s">
        <v>832</v>
      </c>
      <c r="F1113" s="214"/>
    </row>
    <row r="1114" spans="1:6" ht="25.5" hidden="1" customHeight="1" x14ac:dyDescent="0.25">
      <c r="A1114" s="202">
        <v>4</v>
      </c>
      <c r="B1114" s="198" t="s">
        <v>341</v>
      </c>
      <c r="C1114" s="199" t="s">
        <v>303</v>
      </c>
      <c r="D1114" s="199" t="s">
        <v>418</v>
      </c>
      <c r="E1114" s="202" t="s">
        <v>437</v>
      </c>
      <c r="F1114" s="214"/>
    </row>
    <row r="1115" spans="1:6" ht="25.5" hidden="1" customHeight="1" x14ac:dyDescent="0.25">
      <c r="A1115" s="202">
        <v>5</v>
      </c>
      <c r="B1115" s="198" t="s">
        <v>341</v>
      </c>
      <c r="C1115" s="199" t="s">
        <v>303</v>
      </c>
      <c r="D1115" s="199" t="s">
        <v>248</v>
      </c>
      <c r="E1115" s="202" t="s">
        <v>832</v>
      </c>
      <c r="F1115" s="214"/>
    </row>
    <row r="1116" spans="1:6" ht="25.5" hidden="1" customHeight="1" x14ac:dyDescent="0.25">
      <c r="A1116" s="202">
        <v>6</v>
      </c>
      <c r="B1116" s="198" t="s">
        <v>341</v>
      </c>
      <c r="C1116" s="199" t="s">
        <v>303</v>
      </c>
      <c r="D1116" s="199" t="s">
        <v>794</v>
      </c>
      <c r="E1116" s="202" t="s">
        <v>832</v>
      </c>
      <c r="F1116" s="214"/>
    </row>
    <row r="1117" spans="1:6" ht="25.5" hidden="1" customHeight="1" x14ac:dyDescent="0.25">
      <c r="A1117" s="202">
        <v>7</v>
      </c>
      <c r="B1117" s="198" t="s">
        <v>341</v>
      </c>
      <c r="C1117" s="199" t="s">
        <v>303</v>
      </c>
      <c r="D1117" s="199" t="s">
        <v>304</v>
      </c>
      <c r="E1117" s="202" t="s">
        <v>437</v>
      </c>
      <c r="F1117" s="214"/>
    </row>
    <row r="1118" spans="1:6" ht="25.5" hidden="1" customHeight="1" x14ac:dyDescent="0.25">
      <c r="A1118" s="202">
        <v>8</v>
      </c>
      <c r="B1118" s="198" t="s">
        <v>341</v>
      </c>
      <c r="C1118" s="199" t="s">
        <v>303</v>
      </c>
      <c r="D1118" s="199" t="s">
        <v>445</v>
      </c>
      <c r="E1118" s="202" t="s">
        <v>437</v>
      </c>
      <c r="F1118" s="214"/>
    </row>
    <row r="1119" spans="1:6" ht="25.5" hidden="1" customHeight="1" x14ac:dyDescent="0.25">
      <c r="A1119" s="202">
        <v>1</v>
      </c>
      <c r="B1119" s="198" t="s">
        <v>341</v>
      </c>
      <c r="C1119" s="199" t="s">
        <v>795</v>
      </c>
      <c r="D1119" s="199" t="s">
        <v>311</v>
      </c>
      <c r="E1119" s="202" t="s">
        <v>832</v>
      </c>
      <c r="F1119" s="214"/>
    </row>
    <row r="1120" spans="1:6" ht="25.5" hidden="1" customHeight="1" x14ac:dyDescent="0.25">
      <c r="A1120" s="202">
        <v>2</v>
      </c>
      <c r="B1120" s="198" t="s">
        <v>341</v>
      </c>
      <c r="C1120" s="199" t="s">
        <v>795</v>
      </c>
      <c r="D1120" s="199" t="s">
        <v>651</v>
      </c>
      <c r="E1120" s="202" t="s">
        <v>832</v>
      </c>
      <c r="F1120" s="214"/>
    </row>
    <row r="1121" spans="1:6" ht="25.5" hidden="1" customHeight="1" x14ac:dyDescent="0.25">
      <c r="A1121" s="202">
        <v>3</v>
      </c>
      <c r="B1121" s="198" t="s">
        <v>341</v>
      </c>
      <c r="C1121" s="199" t="s">
        <v>795</v>
      </c>
      <c r="D1121" s="206" t="s">
        <v>865</v>
      </c>
      <c r="E1121" s="202" t="s">
        <v>832</v>
      </c>
      <c r="F1121" s="214"/>
    </row>
    <row r="1122" spans="1:6" ht="25.5" hidden="1" customHeight="1" x14ac:dyDescent="0.25">
      <c r="A1122" s="202">
        <v>4</v>
      </c>
      <c r="B1122" s="198" t="s">
        <v>341</v>
      </c>
      <c r="C1122" s="199" t="s">
        <v>795</v>
      </c>
      <c r="D1122" s="199" t="s">
        <v>418</v>
      </c>
      <c r="E1122" s="202" t="s">
        <v>832</v>
      </c>
      <c r="F1122" s="214"/>
    </row>
    <row r="1123" spans="1:6" ht="25.5" hidden="1" customHeight="1" x14ac:dyDescent="0.25">
      <c r="A1123" s="202">
        <v>5</v>
      </c>
      <c r="B1123" s="198" t="s">
        <v>341</v>
      </c>
      <c r="C1123" s="199" t="s">
        <v>795</v>
      </c>
      <c r="D1123" s="199" t="s">
        <v>829</v>
      </c>
      <c r="E1123" s="202" t="s">
        <v>832</v>
      </c>
      <c r="F1123" s="214"/>
    </row>
    <row r="1124" spans="1:6" ht="25.5" hidden="1" customHeight="1" x14ac:dyDescent="0.25">
      <c r="A1124" s="202">
        <v>6</v>
      </c>
      <c r="B1124" s="198" t="s">
        <v>341</v>
      </c>
      <c r="C1124" s="199" t="s">
        <v>795</v>
      </c>
      <c r="D1124" s="199" t="s">
        <v>828</v>
      </c>
      <c r="E1124" s="202" t="s">
        <v>832</v>
      </c>
      <c r="F1124" s="214"/>
    </row>
    <row r="1125" spans="1:6" ht="25.5" hidden="1" customHeight="1" x14ac:dyDescent="0.25">
      <c r="A1125" s="202">
        <v>7</v>
      </c>
      <c r="B1125" s="198" t="s">
        <v>341</v>
      </c>
      <c r="C1125" s="199" t="s">
        <v>795</v>
      </c>
      <c r="D1125" s="199" t="s">
        <v>618</v>
      </c>
      <c r="E1125" s="202" t="s">
        <v>832</v>
      </c>
      <c r="F1125" s="214"/>
    </row>
    <row r="1126" spans="1:6" ht="25.5" hidden="1" customHeight="1" x14ac:dyDescent="0.25">
      <c r="A1126" s="202">
        <v>8</v>
      </c>
      <c r="B1126" s="198" t="s">
        <v>341</v>
      </c>
      <c r="C1126" s="199" t="s">
        <v>795</v>
      </c>
      <c r="D1126" s="199" t="s">
        <v>248</v>
      </c>
      <c r="E1126" s="202" t="s">
        <v>832</v>
      </c>
      <c r="F1126" s="214"/>
    </row>
    <row r="1127" spans="1:6" ht="25.5" hidden="1" customHeight="1" x14ac:dyDescent="0.25">
      <c r="A1127" s="202">
        <v>9</v>
      </c>
      <c r="B1127" s="198" t="s">
        <v>341</v>
      </c>
      <c r="C1127" s="199" t="s">
        <v>796</v>
      </c>
      <c r="D1127" s="199" t="s">
        <v>858</v>
      </c>
      <c r="E1127" s="202" t="s">
        <v>832</v>
      </c>
      <c r="F1127" s="214"/>
    </row>
    <row r="1128" spans="1:6" ht="25.5" hidden="1" customHeight="1" x14ac:dyDescent="0.25">
      <c r="A1128" s="202">
        <v>10</v>
      </c>
      <c r="B1128" s="198" t="s">
        <v>341</v>
      </c>
      <c r="C1128" s="199" t="s">
        <v>795</v>
      </c>
      <c r="D1128" s="199" t="s">
        <v>830</v>
      </c>
      <c r="E1128" s="202" t="s">
        <v>832</v>
      </c>
      <c r="F1128" s="214"/>
    </row>
    <row r="1129" spans="1:6" ht="25.5" hidden="1" customHeight="1" x14ac:dyDescent="0.25">
      <c r="A1129" s="202">
        <v>11</v>
      </c>
      <c r="B1129" s="198" t="s">
        <v>341</v>
      </c>
      <c r="C1129" s="199" t="s">
        <v>795</v>
      </c>
      <c r="D1129" s="199" t="s">
        <v>322</v>
      </c>
      <c r="E1129" s="202" t="s">
        <v>832</v>
      </c>
      <c r="F1129" s="214"/>
    </row>
    <row r="1130" spans="1:6" ht="25.5" hidden="1" customHeight="1" x14ac:dyDescent="0.25">
      <c r="A1130" s="202">
        <v>12</v>
      </c>
      <c r="B1130" s="198" t="s">
        <v>341</v>
      </c>
      <c r="C1130" s="199" t="s">
        <v>795</v>
      </c>
      <c r="D1130" s="199" t="s">
        <v>294</v>
      </c>
      <c r="E1130" s="202" t="s">
        <v>437</v>
      </c>
      <c r="F1130" s="214"/>
    </row>
    <row r="1131" spans="1:6" ht="25.5" hidden="1" customHeight="1" x14ac:dyDescent="0.25">
      <c r="A1131" s="202">
        <v>13</v>
      </c>
      <c r="B1131" s="198" t="s">
        <v>341</v>
      </c>
      <c r="C1131" s="199" t="s">
        <v>795</v>
      </c>
      <c r="D1131" s="199" t="s">
        <v>323</v>
      </c>
      <c r="E1131" s="202" t="s">
        <v>437</v>
      </c>
      <c r="F1131" s="214"/>
    </row>
    <row r="1132" spans="1:6" ht="25.5" hidden="1" customHeight="1" x14ac:dyDescent="0.25">
      <c r="A1132" s="202">
        <v>14</v>
      </c>
      <c r="B1132" s="198" t="s">
        <v>341</v>
      </c>
      <c r="C1132" s="199" t="s">
        <v>795</v>
      </c>
      <c r="D1132" s="199" t="s">
        <v>324</v>
      </c>
      <c r="E1132" s="202" t="s">
        <v>437</v>
      </c>
      <c r="F1132" s="214"/>
    </row>
    <row r="1133" spans="1:6" ht="25.5" hidden="1" customHeight="1" x14ac:dyDescent="0.25">
      <c r="A1133" s="202">
        <v>15</v>
      </c>
      <c r="B1133" s="198" t="s">
        <v>341</v>
      </c>
      <c r="C1133" s="199" t="s">
        <v>795</v>
      </c>
      <c r="D1133" s="199" t="s">
        <v>445</v>
      </c>
      <c r="E1133" s="202" t="s">
        <v>437</v>
      </c>
      <c r="F1133" s="214"/>
    </row>
    <row r="1134" spans="1:6" ht="25.5" hidden="1" customHeight="1" x14ac:dyDescent="0.25">
      <c r="A1134" s="202">
        <v>16</v>
      </c>
      <c r="B1134" s="198" t="s">
        <v>341</v>
      </c>
      <c r="C1134" s="199" t="s">
        <v>795</v>
      </c>
      <c r="D1134" s="199" t="s">
        <v>540</v>
      </c>
      <c r="E1134" s="202" t="s">
        <v>437</v>
      </c>
      <c r="F1134" s="214"/>
    </row>
    <row r="1135" spans="1:6" ht="25.5" hidden="1" customHeight="1" x14ac:dyDescent="0.25">
      <c r="A1135" s="202">
        <v>17</v>
      </c>
      <c r="B1135" s="198" t="s">
        <v>341</v>
      </c>
      <c r="C1135" s="199" t="s">
        <v>795</v>
      </c>
      <c r="D1135" s="199" t="s">
        <v>327</v>
      </c>
      <c r="E1135" s="202" t="s">
        <v>437</v>
      </c>
      <c r="F1135" s="214"/>
    </row>
    <row r="1136" spans="1:6" ht="25.5" hidden="1" customHeight="1" x14ac:dyDescent="0.25">
      <c r="A1136" s="202">
        <v>1</v>
      </c>
      <c r="B1136" s="198" t="s">
        <v>341</v>
      </c>
      <c r="C1136" s="199" t="s">
        <v>797</v>
      </c>
      <c r="D1136" s="199" t="s">
        <v>519</v>
      </c>
      <c r="E1136" s="202" t="s">
        <v>832</v>
      </c>
      <c r="F1136" s="214"/>
    </row>
    <row r="1137" spans="1:6" ht="25.5" hidden="1" customHeight="1" x14ac:dyDescent="0.25">
      <c r="A1137" s="202">
        <v>2</v>
      </c>
      <c r="B1137" s="198" t="s">
        <v>341</v>
      </c>
      <c r="C1137" s="199" t="s">
        <v>328</v>
      </c>
      <c r="D1137" s="199" t="s">
        <v>569</v>
      </c>
      <c r="E1137" s="202" t="s">
        <v>832</v>
      </c>
      <c r="F1137" s="214"/>
    </row>
    <row r="1138" spans="1:6" ht="25.5" hidden="1" customHeight="1" x14ac:dyDescent="0.25">
      <c r="A1138" s="202">
        <v>3</v>
      </c>
      <c r="B1138" s="198" t="s">
        <v>341</v>
      </c>
      <c r="C1138" s="199" t="s">
        <v>328</v>
      </c>
      <c r="D1138" s="199" t="s">
        <v>418</v>
      </c>
      <c r="E1138" s="202" t="s">
        <v>437</v>
      </c>
      <c r="F1138" s="214"/>
    </row>
    <row r="1139" spans="1:6" ht="25.5" hidden="1" customHeight="1" x14ac:dyDescent="0.25">
      <c r="A1139" s="202">
        <v>4</v>
      </c>
      <c r="B1139" s="198" t="s">
        <v>341</v>
      </c>
      <c r="C1139" s="199" t="s">
        <v>328</v>
      </c>
      <c r="D1139" s="199" t="s">
        <v>831</v>
      </c>
      <c r="E1139" s="202" t="s">
        <v>832</v>
      </c>
      <c r="F1139" s="214"/>
    </row>
    <row r="1140" spans="1:6" ht="25.5" hidden="1" customHeight="1" x14ac:dyDescent="0.25">
      <c r="A1140" s="202">
        <v>5</v>
      </c>
      <c r="B1140" s="198" t="s">
        <v>341</v>
      </c>
      <c r="C1140" s="199" t="s">
        <v>328</v>
      </c>
      <c r="D1140" s="199" t="s">
        <v>248</v>
      </c>
      <c r="E1140" s="202" t="s">
        <v>832</v>
      </c>
      <c r="F1140" s="214"/>
    </row>
    <row r="1141" spans="1:6" ht="25.5" hidden="1" customHeight="1" x14ac:dyDescent="0.25">
      <c r="A1141" s="202">
        <v>6</v>
      </c>
      <c r="B1141" s="198" t="s">
        <v>341</v>
      </c>
      <c r="C1141" s="199" t="s">
        <v>328</v>
      </c>
      <c r="D1141" s="199" t="s">
        <v>840</v>
      </c>
      <c r="E1141" s="202" t="s">
        <v>437</v>
      </c>
      <c r="F1141" s="214"/>
    </row>
    <row r="1142" spans="1:6" ht="25.5" hidden="1" customHeight="1" x14ac:dyDescent="0.25">
      <c r="A1142" s="202">
        <v>7</v>
      </c>
      <c r="B1142" s="198" t="s">
        <v>341</v>
      </c>
      <c r="C1142" s="199" t="s">
        <v>328</v>
      </c>
      <c r="D1142" s="199" t="s">
        <v>333</v>
      </c>
      <c r="E1142" s="202" t="s">
        <v>437</v>
      </c>
      <c r="F1142" s="214"/>
    </row>
    <row r="1143" spans="1:6" ht="25.5" hidden="1" customHeight="1" x14ac:dyDescent="0.25">
      <c r="A1143" s="202">
        <v>8</v>
      </c>
      <c r="B1143" s="198" t="s">
        <v>341</v>
      </c>
      <c r="C1143" s="199" t="s">
        <v>328</v>
      </c>
      <c r="D1143" s="199" t="s">
        <v>304</v>
      </c>
      <c r="E1143" s="202" t="s">
        <v>437</v>
      </c>
      <c r="F1143" s="214"/>
    </row>
    <row r="1144" spans="1:6" ht="25.5" hidden="1" customHeight="1" x14ac:dyDescent="0.25">
      <c r="A1144" s="202">
        <v>9</v>
      </c>
      <c r="B1144" s="198" t="s">
        <v>341</v>
      </c>
      <c r="C1144" s="199" t="s">
        <v>328</v>
      </c>
      <c r="D1144" s="199" t="s">
        <v>445</v>
      </c>
      <c r="E1144" s="202" t="s">
        <v>437</v>
      </c>
      <c r="F1144" s="214"/>
    </row>
    <row r="1145" spans="1:6" ht="25.5" customHeight="1" x14ac:dyDescent="0.25">
      <c r="A1145" s="202">
        <v>10</v>
      </c>
      <c r="B1145" s="198" t="s">
        <v>341</v>
      </c>
      <c r="C1145" s="199" t="s">
        <v>328</v>
      </c>
      <c r="D1145" s="199" t="s">
        <v>334</v>
      </c>
      <c r="E1145" s="202"/>
      <c r="F1145" s="214" t="s">
        <v>957</v>
      </c>
    </row>
    <row r="1146" spans="1:6" ht="25.5" hidden="1" customHeight="1" x14ac:dyDescent="0.25">
      <c r="A1146" s="202">
        <v>1</v>
      </c>
      <c r="B1146" s="198" t="s">
        <v>341</v>
      </c>
      <c r="C1146" s="199" t="s">
        <v>335</v>
      </c>
      <c r="D1146" s="199" t="s">
        <v>693</v>
      </c>
      <c r="E1146" s="202" t="s">
        <v>832</v>
      </c>
      <c r="F1146" s="214"/>
    </row>
    <row r="1147" spans="1:6" ht="25.5" hidden="1" customHeight="1" x14ac:dyDescent="0.25">
      <c r="A1147" s="202">
        <v>2</v>
      </c>
      <c r="B1147" s="198" t="s">
        <v>341</v>
      </c>
      <c r="C1147" s="199" t="s">
        <v>335</v>
      </c>
      <c r="D1147" s="199" t="s">
        <v>337</v>
      </c>
      <c r="E1147" s="202" t="s">
        <v>832</v>
      </c>
      <c r="F1147" s="214"/>
    </row>
    <row r="1148" spans="1:6" ht="25.5" hidden="1" customHeight="1" x14ac:dyDescent="0.25">
      <c r="A1148" s="202">
        <v>3</v>
      </c>
      <c r="B1148" s="198" t="s">
        <v>341</v>
      </c>
      <c r="C1148" s="199" t="s">
        <v>335</v>
      </c>
      <c r="D1148" s="199" t="s">
        <v>569</v>
      </c>
      <c r="E1148" s="202" t="s">
        <v>832</v>
      </c>
      <c r="F1148" s="214"/>
    </row>
    <row r="1149" spans="1:6" ht="25.5" hidden="1" customHeight="1" x14ac:dyDescent="0.25">
      <c r="A1149" s="202">
        <v>4</v>
      </c>
      <c r="B1149" s="198" t="s">
        <v>341</v>
      </c>
      <c r="C1149" s="199" t="s">
        <v>335</v>
      </c>
      <c r="D1149" s="199" t="s">
        <v>418</v>
      </c>
      <c r="E1149" s="202" t="s">
        <v>437</v>
      </c>
      <c r="F1149" s="214"/>
    </row>
    <row r="1150" spans="1:6" ht="25.5" hidden="1" customHeight="1" x14ac:dyDescent="0.25">
      <c r="A1150" s="202">
        <v>5</v>
      </c>
      <c r="B1150" s="198" t="s">
        <v>341</v>
      </c>
      <c r="C1150" s="199" t="s">
        <v>335</v>
      </c>
      <c r="D1150" s="199" t="s">
        <v>248</v>
      </c>
      <c r="E1150" s="202" t="s">
        <v>832</v>
      </c>
      <c r="F1150" s="214"/>
    </row>
    <row r="1151" spans="1:6" ht="25.5" hidden="1" customHeight="1" x14ac:dyDescent="0.25">
      <c r="A1151" s="202">
        <v>6</v>
      </c>
      <c r="B1151" s="198" t="s">
        <v>341</v>
      </c>
      <c r="C1151" s="199" t="s">
        <v>335</v>
      </c>
      <c r="D1151" s="199" t="s">
        <v>846</v>
      </c>
      <c r="E1151" s="202" t="s">
        <v>832</v>
      </c>
      <c r="F1151" s="214"/>
    </row>
    <row r="1152" spans="1:6" ht="25.5" hidden="1" customHeight="1" x14ac:dyDescent="0.25">
      <c r="A1152" s="202">
        <v>7</v>
      </c>
      <c r="B1152" s="198" t="s">
        <v>341</v>
      </c>
      <c r="C1152" s="199" t="s">
        <v>335</v>
      </c>
      <c r="D1152" s="199" t="s">
        <v>304</v>
      </c>
      <c r="E1152" s="202" t="s">
        <v>437</v>
      </c>
      <c r="F1152" s="214"/>
    </row>
    <row r="1153" spans="1:6" ht="25.5" hidden="1" customHeight="1" x14ac:dyDescent="0.25">
      <c r="A1153" s="202">
        <v>8</v>
      </c>
      <c r="B1153" s="198" t="s">
        <v>341</v>
      </c>
      <c r="C1153" s="199" t="s">
        <v>335</v>
      </c>
      <c r="D1153" s="199" t="s">
        <v>333</v>
      </c>
      <c r="E1153" s="202" t="s">
        <v>437</v>
      </c>
      <c r="F1153" s="214"/>
    </row>
    <row r="1154" spans="1:6" ht="25.5" hidden="1" customHeight="1" x14ac:dyDescent="0.25">
      <c r="A1154" s="202">
        <v>9</v>
      </c>
      <c r="B1154" s="198" t="s">
        <v>341</v>
      </c>
      <c r="C1154" s="199" t="s">
        <v>335</v>
      </c>
      <c r="D1154" s="199" t="s">
        <v>445</v>
      </c>
      <c r="E1154" s="202" t="s">
        <v>437</v>
      </c>
      <c r="F1154" s="214"/>
    </row>
  </sheetData>
  <sheetProtection algorithmName="SHA-512" hashValue="LfkisVgGxdGjCQynnUqWX6N20KNrjGc+II4BWER+XO9ejs8u15CmL4CjOLO6VU0laA1oG/1vqY/KATgahaGQKw==" saltValue="yyW0yRHKKo99vAxl5uvSyg==" spinCount="100000" sheet="1" objects="1" scenarios="1"/>
  <phoneticPr fontId="13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2"/>
  <sheetViews>
    <sheetView topLeftCell="C1" workbookViewId="0">
      <selection activeCell="D10" sqref="D10"/>
    </sheetView>
  </sheetViews>
  <sheetFormatPr defaultRowHeight="16.5" x14ac:dyDescent="0.25"/>
  <cols>
    <col min="1" max="1" width="4.125" customWidth="1"/>
    <col min="2" max="2" width="23.5" bestFit="1" customWidth="1"/>
    <col min="3" max="3" width="25.5" bestFit="1" customWidth="1"/>
    <col min="4" max="4" width="20" bestFit="1" customWidth="1"/>
    <col min="7" max="7" width="30.125" bestFit="1" customWidth="1"/>
    <col min="8" max="8" width="42.25" style="159" bestFit="1" customWidth="1"/>
  </cols>
  <sheetData>
    <row r="1" spans="1:8" x14ac:dyDescent="0.25">
      <c r="A1" s="130" t="s">
        <v>208</v>
      </c>
      <c r="B1" s="130" t="s">
        <v>209</v>
      </c>
      <c r="C1" s="130" t="s">
        <v>210</v>
      </c>
      <c r="D1" s="131" t="s">
        <v>211</v>
      </c>
      <c r="E1" s="137" t="s">
        <v>236</v>
      </c>
      <c r="G1" t="s">
        <v>209</v>
      </c>
      <c r="H1" s="159" t="s">
        <v>235</v>
      </c>
    </row>
    <row r="2" spans="1:8" x14ac:dyDescent="0.25">
      <c r="A2" s="132">
        <v>1</v>
      </c>
      <c r="B2" s="142" t="s">
        <v>341</v>
      </c>
      <c r="C2" s="132" t="s">
        <v>212</v>
      </c>
      <c r="D2" s="132" t="s">
        <v>213</v>
      </c>
      <c r="E2" s="136"/>
      <c r="G2" s="157" t="s">
        <v>341</v>
      </c>
      <c r="H2" s="160" t="s">
        <v>212</v>
      </c>
    </row>
    <row r="3" spans="1:8" ht="22.5" customHeight="1" x14ac:dyDescent="0.25">
      <c r="A3" s="132">
        <v>2</v>
      </c>
      <c r="B3" s="142" t="s">
        <v>341</v>
      </c>
      <c r="C3" s="132" t="s">
        <v>212</v>
      </c>
      <c r="D3" s="132" t="s">
        <v>214</v>
      </c>
      <c r="E3" s="132"/>
      <c r="H3" s="158" t="s">
        <v>242</v>
      </c>
    </row>
    <row r="4" spans="1:8" x14ac:dyDescent="0.25">
      <c r="A4" s="132">
        <v>3</v>
      </c>
      <c r="B4" s="142" t="s">
        <v>341</v>
      </c>
      <c r="C4" s="132" t="s">
        <v>212</v>
      </c>
      <c r="D4" s="132" t="s">
        <v>215</v>
      </c>
      <c r="E4" s="132"/>
      <c r="H4" s="161" t="s">
        <v>268</v>
      </c>
    </row>
    <row r="5" spans="1:8" ht="24" x14ac:dyDescent="0.25">
      <c r="A5" s="132">
        <v>4</v>
      </c>
      <c r="B5" s="142" t="s">
        <v>341</v>
      </c>
      <c r="C5" s="132" t="s">
        <v>212</v>
      </c>
      <c r="D5" s="132" t="s">
        <v>216</v>
      </c>
      <c r="E5" s="132"/>
      <c r="H5" s="158" t="s">
        <v>282</v>
      </c>
    </row>
    <row r="6" spans="1:8" x14ac:dyDescent="0.25">
      <c r="A6" s="132">
        <v>5</v>
      </c>
      <c r="B6" s="142" t="s">
        <v>341</v>
      </c>
      <c r="C6" s="132" t="s">
        <v>212</v>
      </c>
      <c r="D6" s="132" t="s">
        <v>217</v>
      </c>
      <c r="E6" s="132"/>
      <c r="H6" s="161" t="s">
        <v>286</v>
      </c>
    </row>
    <row r="7" spans="1:8" x14ac:dyDescent="0.25">
      <c r="A7" s="132">
        <v>6</v>
      </c>
      <c r="B7" s="142" t="s">
        <v>341</v>
      </c>
      <c r="C7" s="132" t="s">
        <v>212</v>
      </c>
      <c r="D7" s="132" t="s">
        <v>218</v>
      </c>
      <c r="E7" s="132"/>
      <c r="H7" s="161" t="s">
        <v>303</v>
      </c>
    </row>
    <row r="8" spans="1:8" x14ac:dyDescent="0.25">
      <c r="A8" s="132">
        <v>7</v>
      </c>
      <c r="B8" s="142" t="s">
        <v>341</v>
      </c>
      <c r="C8" s="132" t="s">
        <v>212</v>
      </c>
      <c r="D8" s="132" t="s">
        <v>219</v>
      </c>
      <c r="E8" s="132"/>
      <c r="H8" s="161" t="s">
        <v>310</v>
      </c>
    </row>
    <row r="9" spans="1:8" x14ac:dyDescent="0.25">
      <c r="A9" s="132">
        <v>8</v>
      </c>
      <c r="B9" s="142" t="s">
        <v>341</v>
      </c>
      <c r="C9" s="132" t="s">
        <v>212</v>
      </c>
      <c r="D9" s="132" t="s">
        <v>220</v>
      </c>
      <c r="E9" s="132"/>
      <c r="H9" s="161" t="s">
        <v>328</v>
      </c>
    </row>
    <row r="10" spans="1:8" x14ac:dyDescent="0.25">
      <c r="A10" s="132">
        <v>9</v>
      </c>
      <c r="B10" s="142" t="s">
        <v>341</v>
      </c>
      <c r="C10" s="132" t="s">
        <v>212</v>
      </c>
      <c r="D10" s="132" t="s">
        <v>221</v>
      </c>
      <c r="E10" s="132"/>
      <c r="H10" s="161" t="s">
        <v>353</v>
      </c>
    </row>
    <row r="11" spans="1:8" x14ac:dyDescent="0.25">
      <c r="A11" s="132">
        <v>10</v>
      </c>
      <c r="B11" s="142" t="s">
        <v>341</v>
      </c>
      <c r="C11" s="132" t="s">
        <v>212</v>
      </c>
      <c r="D11" s="132" t="s">
        <v>222</v>
      </c>
      <c r="E11" s="132"/>
      <c r="H11"/>
    </row>
    <row r="12" spans="1:8" x14ac:dyDescent="0.25">
      <c r="A12" s="132">
        <v>11</v>
      </c>
      <c r="B12" s="142" t="s">
        <v>341</v>
      </c>
      <c r="C12" s="132" t="s">
        <v>212</v>
      </c>
      <c r="D12" s="132" t="s">
        <v>223</v>
      </c>
      <c r="E12" s="132"/>
      <c r="H12"/>
    </row>
    <row r="13" spans="1:8" ht="49.5" x14ac:dyDescent="0.25">
      <c r="A13" s="132">
        <v>12</v>
      </c>
      <c r="B13" s="142" t="s">
        <v>341</v>
      </c>
      <c r="C13" s="132" t="s">
        <v>212</v>
      </c>
      <c r="D13" s="132" t="s">
        <v>224</v>
      </c>
      <c r="E13" s="132"/>
      <c r="H13" s="162" t="s">
        <v>354</v>
      </c>
    </row>
    <row r="14" spans="1:8" x14ac:dyDescent="0.25">
      <c r="A14" s="132">
        <v>13</v>
      </c>
      <c r="B14" s="142" t="s">
        <v>341</v>
      </c>
      <c r="C14" s="132" t="s">
        <v>212</v>
      </c>
      <c r="D14" s="132" t="s">
        <v>225</v>
      </c>
      <c r="E14" s="132"/>
      <c r="H14" t="e">
        <f ca="1">VLOOKUP(H13,INDIRECT(""&amp;"TEST"&amp;"!A1:A10"),2,0)</f>
        <v>#REF!</v>
      </c>
    </row>
    <row r="15" spans="1:8" x14ac:dyDescent="0.25">
      <c r="A15" s="132">
        <v>14</v>
      </c>
      <c r="B15" s="142" t="s">
        <v>341</v>
      </c>
      <c r="C15" s="132" t="s">
        <v>212</v>
      </c>
      <c r="D15" s="132" t="s">
        <v>226</v>
      </c>
      <c r="E15" s="132"/>
      <c r="H15"/>
    </row>
    <row r="16" spans="1:8" x14ac:dyDescent="0.25">
      <c r="A16" s="132">
        <v>15</v>
      </c>
      <c r="B16" s="142" t="s">
        <v>341</v>
      </c>
      <c r="C16" s="132" t="s">
        <v>212</v>
      </c>
      <c r="D16" s="132" t="s">
        <v>227</v>
      </c>
      <c r="E16" s="132"/>
      <c r="H16"/>
    </row>
    <row r="17" spans="1:22" x14ac:dyDescent="0.25">
      <c r="A17" s="132">
        <v>16</v>
      </c>
      <c r="B17" s="142" t="s">
        <v>341</v>
      </c>
      <c r="C17" s="132" t="s">
        <v>212</v>
      </c>
      <c r="D17" s="132" t="s">
        <v>228</v>
      </c>
      <c r="E17" s="132"/>
      <c r="H17"/>
    </row>
    <row r="18" spans="1:22" ht="24" x14ac:dyDescent="0.25">
      <c r="A18" s="132">
        <v>17</v>
      </c>
      <c r="B18" s="142" t="s">
        <v>341</v>
      </c>
      <c r="C18" s="132" t="s">
        <v>212</v>
      </c>
      <c r="D18" s="133" t="s">
        <v>229</v>
      </c>
      <c r="E18" s="132"/>
      <c r="H18"/>
    </row>
    <row r="19" spans="1:22" x14ac:dyDescent="0.25">
      <c r="A19" s="132">
        <v>18</v>
      </c>
      <c r="B19" s="142" t="s">
        <v>341</v>
      </c>
      <c r="C19" s="132" t="s">
        <v>212</v>
      </c>
      <c r="D19" s="133" t="s">
        <v>230</v>
      </c>
      <c r="E19" s="132"/>
      <c r="H19"/>
    </row>
    <row r="20" spans="1:22" x14ac:dyDescent="0.25">
      <c r="A20" s="132">
        <v>19</v>
      </c>
      <c r="B20" s="142" t="s">
        <v>341</v>
      </c>
      <c r="C20" s="132" t="s">
        <v>212</v>
      </c>
      <c r="D20" s="133" t="s">
        <v>231</v>
      </c>
      <c r="E20" s="132"/>
      <c r="H20"/>
    </row>
    <row r="21" spans="1:22" ht="24" x14ac:dyDescent="0.25">
      <c r="A21" s="132">
        <v>20</v>
      </c>
      <c r="B21" s="142" t="s">
        <v>341</v>
      </c>
      <c r="C21" s="132" t="s">
        <v>212</v>
      </c>
      <c r="D21" s="133" t="s">
        <v>232</v>
      </c>
      <c r="E21" s="132"/>
      <c r="H21"/>
    </row>
    <row r="22" spans="1:22" x14ac:dyDescent="0.25">
      <c r="A22" s="132">
        <v>21</v>
      </c>
      <c r="B22" s="142" t="s">
        <v>341</v>
      </c>
      <c r="C22" s="132" t="s">
        <v>212</v>
      </c>
      <c r="D22" s="133" t="s">
        <v>233</v>
      </c>
      <c r="E22" s="132"/>
      <c r="H22"/>
    </row>
    <row r="23" spans="1:22" x14ac:dyDescent="0.25">
      <c r="A23" s="134">
        <v>22</v>
      </c>
      <c r="B23" s="142" t="s">
        <v>341</v>
      </c>
      <c r="C23" s="132" t="s">
        <v>212</v>
      </c>
      <c r="D23" s="135" t="s">
        <v>234</v>
      </c>
      <c r="E23" s="134"/>
      <c r="H23"/>
    </row>
    <row r="24" spans="1:22" x14ac:dyDescent="0.25">
      <c r="H24"/>
    </row>
    <row r="25" spans="1:22" x14ac:dyDescent="0.25">
      <c r="H25"/>
    </row>
    <row r="26" spans="1:22" x14ac:dyDescent="0.25">
      <c r="H26"/>
    </row>
    <row r="27" spans="1:22" x14ac:dyDescent="0.25">
      <c r="H27"/>
      <c r="V27" s="138" t="s">
        <v>237</v>
      </c>
    </row>
    <row r="28" spans="1:22" x14ac:dyDescent="0.25">
      <c r="H28"/>
    </row>
    <row r="29" spans="1:22" x14ac:dyDescent="0.25">
      <c r="H29"/>
    </row>
    <row r="30" spans="1:22" x14ac:dyDescent="0.25">
      <c r="H30"/>
    </row>
    <row r="31" spans="1:22" x14ac:dyDescent="0.25">
      <c r="H31"/>
    </row>
    <row r="32" spans="1:22" x14ac:dyDescent="0.25">
      <c r="H32"/>
    </row>
    <row r="33" spans="8:8" x14ac:dyDescent="0.25">
      <c r="H33"/>
    </row>
    <row r="34" spans="8:8" x14ac:dyDescent="0.25">
      <c r="H34"/>
    </row>
    <row r="35" spans="8:8" x14ac:dyDescent="0.25">
      <c r="H35"/>
    </row>
    <row r="36" spans="8:8" x14ac:dyDescent="0.25">
      <c r="H36"/>
    </row>
    <row r="37" spans="8:8" x14ac:dyDescent="0.25">
      <c r="H37"/>
    </row>
    <row r="38" spans="8:8" x14ac:dyDescent="0.25">
      <c r="H38"/>
    </row>
    <row r="39" spans="8:8" x14ac:dyDescent="0.25">
      <c r="H39"/>
    </row>
    <row r="40" spans="8:8" x14ac:dyDescent="0.25">
      <c r="H40"/>
    </row>
    <row r="41" spans="8:8" x14ac:dyDescent="0.25">
      <c r="H41"/>
    </row>
    <row r="42" spans="8:8" x14ac:dyDescent="0.25">
      <c r="H42"/>
    </row>
    <row r="43" spans="8:8" x14ac:dyDescent="0.25">
      <c r="H43"/>
    </row>
    <row r="44" spans="8:8" x14ac:dyDescent="0.25">
      <c r="H44"/>
    </row>
    <row r="45" spans="8:8" x14ac:dyDescent="0.25">
      <c r="H45"/>
    </row>
    <row r="46" spans="8:8" x14ac:dyDescent="0.25">
      <c r="H46"/>
    </row>
    <row r="47" spans="8:8" x14ac:dyDescent="0.25">
      <c r="H47"/>
    </row>
    <row r="48" spans="8:8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</sheetData>
  <autoFilter ref="G1:H2" xr:uid="{00000000-0009-0000-0000-000002000000}"/>
  <phoneticPr fontId="13" type="noConversion"/>
  <hyperlinks>
    <hyperlink ref="V27" r:id="rId1" display="notes://HQMAIL05N/4825870C00279426/A4D87D90E1B19842852564FF006DED4E/F93CA6C5E9020250482587450021B167?opendocument" xr:uid="{00000000-0004-0000-0200-000000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zoomScale="85" zoomScaleNormal="85" workbookViewId="0">
      <selection activeCell="D4" sqref="D4"/>
    </sheetView>
  </sheetViews>
  <sheetFormatPr defaultColWidth="9" defaultRowHeight="16.5" x14ac:dyDescent="0.25"/>
  <cols>
    <col min="1" max="1" width="9" style="145"/>
    <col min="2" max="2" width="30.125" style="145" bestFit="1" customWidth="1"/>
    <col min="3" max="3" width="56.125" style="145" customWidth="1"/>
    <col min="4" max="4" width="44.5" style="145" bestFit="1" customWidth="1"/>
    <col min="5" max="5" width="12" style="145" customWidth="1"/>
    <col min="6" max="16384" width="9" style="145"/>
  </cols>
  <sheetData>
    <row r="1" spans="1:9" s="141" customFormat="1" ht="47.25" x14ac:dyDescent="0.25">
      <c r="A1" s="139" t="s">
        <v>238</v>
      </c>
      <c r="B1" s="140" t="s">
        <v>209</v>
      </c>
      <c r="C1" s="140" t="s">
        <v>239</v>
      </c>
      <c r="D1" s="140" t="s">
        <v>240</v>
      </c>
      <c r="E1" s="139" t="s">
        <v>241</v>
      </c>
    </row>
    <row r="2" spans="1:9" s="144" customFormat="1" ht="45" x14ac:dyDescent="0.25">
      <c r="A2" s="142">
        <v>1</v>
      </c>
      <c r="B2" s="142" t="s">
        <v>341</v>
      </c>
      <c r="C2" s="143" t="s">
        <v>242</v>
      </c>
      <c r="D2" s="142" t="s">
        <v>243</v>
      </c>
      <c r="E2" s="142" t="s">
        <v>244</v>
      </c>
    </row>
    <row r="3" spans="1:9" ht="45" x14ac:dyDescent="0.25">
      <c r="A3" s="142">
        <v>2</v>
      </c>
      <c r="B3" s="142" t="s">
        <v>341</v>
      </c>
      <c r="C3" s="143" t="s">
        <v>245</v>
      </c>
      <c r="D3" s="142" t="s">
        <v>246</v>
      </c>
      <c r="E3" s="142" t="s">
        <v>247</v>
      </c>
    </row>
    <row r="4" spans="1:9" ht="45" x14ac:dyDescent="0.25">
      <c r="A4" s="142">
        <v>3</v>
      </c>
      <c r="B4" s="142" t="s">
        <v>341</v>
      </c>
      <c r="C4" s="143" t="s">
        <v>245</v>
      </c>
      <c r="D4" s="142" t="s">
        <v>248</v>
      </c>
      <c r="E4" s="142" t="s">
        <v>249</v>
      </c>
    </row>
    <row r="5" spans="1:9" ht="45" x14ac:dyDescent="0.25">
      <c r="A5" s="146">
        <v>4</v>
      </c>
      <c r="B5" s="142" t="s">
        <v>341</v>
      </c>
      <c r="C5" s="143" t="s">
        <v>250</v>
      </c>
      <c r="D5" s="146" t="s">
        <v>251</v>
      </c>
      <c r="E5" s="142" t="s">
        <v>252</v>
      </c>
      <c r="I5" s="159"/>
    </row>
    <row r="6" spans="1:9" ht="45" x14ac:dyDescent="0.25">
      <c r="A6" s="146">
        <v>5</v>
      </c>
      <c r="B6" s="142" t="s">
        <v>341</v>
      </c>
      <c r="C6" s="143" t="s">
        <v>253</v>
      </c>
      <c r="D6" s="146" t="s">
        <v>254</v>
      </c>
      <c r="E6" s="142" t="s">
        <v>255</v>
      </c>
    </row>
    <row r="7" spans="1:9" ht="45" x14ac:dyDescent="0.25">
      <c r="A7" s="146">
        <v>6</v>
      </c>
      <c r="B7" s="142" t="s">
        <v>341</v>
      </c>
      <c r="C7" s="143" t="s">
        <v>256</v>
      </c>
      <c r="D7" s="146" t="s">
        <v>257</v>
      </c>
      <c r="E7" s="142" t="s">
        <v>255</v>
      </c>
    </row>
    <row r="8" spans="1:9" ht="45" x14ac:dyDescent="0.25">
      <c r="A8" s="146">
        <v>7</v>
      </c>
      <c r="B8" s="142" t="s">
        <v>341</v>
      </c>
      <c r="C8" s="143" t="s">
        <v>258</v>
      </c>
      <c r="D8" s="146" t="s">
        <v>259</v>
      </c>
      <c r="E8" s="142" t="s">
        <v>260</v>
      </c>
    </row>
    <row r="9" spans="1:9" ht="45" x14ac:dyDescent="0.25">
      <c r="A9" s="146">
        <v>8</v>
      </c>
      <c r="B9" s="142" t="s">
        <v>341</v>
      </c>
      <c r="C9" s="143" t="s">
        <v>256</v>
      </c>
      <c r="D9" s="146" t="s">
        <v>261</v>
      </c>
      <c r="E9" s="142" t="s">
        <v>260</v>
      </c>
    </row>
    <row r="10" spans="1:9" ht="45" x14ac:dyDescent="0.25">
      <c r="A10" s="146">
        <v>9</v>
      </c>
      <c r="B10" s="142" t="s">
        <v>341</v>
      </c>
      <c r="C10" s="143" t="s">
        <v>262</v>
      </c>
      <c r="D10" s="146" t="s">
        <v>263</v>
      </c>
      <c r="E10" s="142"/>
    </row>
  </sheetData>
  <autoFilter ref="A1:E10" xr:uid="{00000000-0009-0000-0000-000003000000}"/>
  <phoneticPr fontId="13" type="noConversion"/>
  <dataValidations count="1">
    <dataValidation type="list" allowBlank="1" showInputMessage="1" showErrorMessage="1" sqref="I4" xr:uid="{00000000-0002-0000-0300-000000000000}">
      <formula1>INDIRECT(#REF!)</formula1>
    </dataValidation>
  </dataValidations>
  <pageMargins left="0.7" right="0.7" top="0.75" bottom="0.75" header="0.3" footer="0.3"/>
  <pageSetup paperSize="1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workbookViewId="0">
      <selection activeCell="D7" sqref="D7"/>
    </sheetView>
  </sheetViews>
  <sheetFormatPr defaultColWidth="9" defaultRowHeight="16.5" x14ac:dyDescent="0.25"/>
  <cols>
    <col min="1" max="1" width="9" style="149"/>
    <col min="2" max="2" width="30.125" style="145" bestFit="1" customWidth="1"/>
    <col min="3" max="3" width="26.625" style="145" bestFit="1" customWidth="1"/>
    <col min="4" max="4" width="31.5" style="145" customWidth="1"/>
    <col min="5" max="5" width="19.5" style="149" customWidth="1"/>
    <col min="6" max="16384" width="9" style="145"/>
  </cols>
  <sheetData>
    <row r="1" spans="1:5" s="141" customFormat="1" ht="31.5" x14ac:dyDescent="0.25">
      <c r="A1" s="139" t="s">
        <v>264</v>
      </c>
      <c r="B1" s="140" t="s">
        <v>209</v>
      </c>
      <c r="C1" s="140" t="s">
        <v>265</v>
      </c>
      <c r="D1" s="140" t="s">
        <v>266</v>
      </c>
      <c r="E1" s="139" t="s">
        <v>267</v>
      </c>
    </row>
    <row r="2" spans="1:5" x14ac:dyDescent="0.25">
      <c r="A2" s="147">
        <v>1</v>
      </c>
      <c r="B2" s="142" t="s">
        <v>341</v>
      </c>
      <c r="C2" s="142" t="s">
        <v>268</v>
      </c>
      <c r="D2" s="142" t="s">
        <v>269</v>
      </c>
      <c r="E2" s="147" t="s">
        <v>270</v>
      </c>
    </row>
    <row r="3" spans="1:5" x14ac:dyDescent="0.25">
      <c r="A3" s="147">
        <v>2</v>
      </c>
      <c r="B3" s="142" t="s">
        <v>341</v>
      </c>
      <c r="C3" s="142" t="s">
        <v>268</v>
      </c>
      <c r="D3" s="148" t="s">
        <v>271</v>
      </c>
      <c r="E3" s="147" t="s">
        <v>270</v>
      </c>
    </row>
    <row r="4" spans="1:5" ht="30" x14ac:dyDescent="0.25">
      <c r="A4" s="147">
        <v>3</v>
      </c>
      <c r="B4" s="142" t="s">
        <v>341</v>
      </c>
      <c r="C4" s="142" t="s">
        <v>268</v>
      </c>
      <c r="D4" s="148" t="s">
        <v>272</v>
      </c>
      <c r="E4" s="147" t="s">
        <v>270</v>
      </c>
    </row>
    <row r="5" spans="1:5" x14ac:dyDescent="0.25">
      <c r="A5" s="147">
        <v>4</v>
      </c>
      <c r="B5" s="142" t="s">
        <v>341</v>
      </c>
      <c r="C5" s="142" t="s">
        <v>268</v>
      </c>
      <c r="D5" s="142" t="s">
        <v>273</v>
      </c>
      <c r="E5" s="147" t="s">
        <v>270</v>
      </c>
    </row>
    <row r="6" spans="1:5" x14ac:dyDescent="0.25">
      <c r="A6" s="147">
        <v>5</v>
      </c>
      <c r="B6" s="142" t="s">
        <v>341</v>
      </c>
      <c r="C6" s="142" t="s">
        <v>268</v>
      </c>
      <c r="D6" s="142" t="s">
        <v>274</v>
      </c>
      <c r="E6" s="147" t="s">
        <v>270</v>
      </c>
    </row>
    <row r="7" spans="1:5" x14ac:dyDescent="0.25">
      <c r="A7" s="147">
        <v>6</v>
      </c>
      <c r="B7" s="142" t="s">
        <v>341</v>
      </c>
      <c r="C7" s="142" t="s">
        <v>268</v>
      </c>
      <c r="D7" s="142" t="s">
        <v>275</v>
      </c>
      <c r="E7" s="147" t="s">
        <v>270</v>
      </c>
    </row>
    <row r="8" spans="1:5" x14ac:dyDescent="0.25">
      <c r="A8" s="147">
        <v>7</v>
      </c>
      <c r="B8" s="142" t="s">
        <v>341</v>
      </c>
      <c r="C8" s="142" t="s">
        <v>268</v>
      </c>
      <c r="D8" s="142" t="s">
        <v>276</v>
      </c>
      <c r="E8" s="147" t="s">
        <v>277</v>
      </c>
    </row>
    <row r="9" spans="1:5" x14ac:dyDescent="0.25">
      <c r="A9" s="147">
        <v>8</v>
      </c>
      <c r="B9" s="142" t="s">
        <v>341</v>
      </c>
      <c r="C9" s="142" t="s">
        <v>268</v>
      </c>
      <c r="D9" s="142" t="s">
        <v>278</v>
      </c>
      <c r="E9" s="147" t="s">
        <v>277</v>
      </c>
    </row>
    <row r="10" spans="1:5" x14ac:dyDescent="0.25">
      <c r="A10" s="147">
        <v>9</v>
      </c>
      <c r="B10" s="142" t="s">
        <v>341</v>
      </c>
      <c r="C10" s="142" t="s">
        <v>268</v>
      </c>
      <c r="D10" s="142" t="s">
        <v>279</v>
      </c>
      <c r="E10" s="147" t="s">
        <v>277</v>
      </c>
    </row>
    <row r="11" spans="1:5" x14ac:dyDescent="0.25">
      <c r="A11" s="147">
        <v>10</v>
      </c>
      <c r="B11" s="142" t="s">
        <v>341</v>
      </c>
      <c r="C11" s="142" t="s">
        <v>268</v>
      </c>
      <c r="D11" s="142" t="s">
        <v>280</v>
      </c>
      <c r="E11" s="147" t="s">
        <v>277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workbookViewId="0">
      <selection activeCell="D11" sqref="D11"/>
    </sheetView>
  </sheetViews>
  <sheetFormatPr defaultColWidth="9" defaultRowHeight="16.5" x14ac:dyDescent="0.25"/>
  <cols>
    <col min="1" max="1" width="9" style="149"/>
    <col min="2" max="2" width="9" style="145"/>
    <col min="3" max="3" width="33.5" style="145" bestFit="1" customWidth="1"/>
    <col min="4" max="4" width="20.5" style="145" bestFit="1" customWidth="1"/>
    <col min="5" max="5" width="9" style="149"/>
    <col min="6" max="16384" width="9" style="145"/>
  </cols>
  <sheetData>
    <row r="1" spans="1:5" s="141" customFormat="1" ht="78.75" x14ac:dyDescent="0.25">
      <c r="A1" s="139" t="s">
        <v>283</v>
      </c>
      <c r="B1" s="140" t="s">
        <v>209</v>
      </c>
      <c r="C1" s="140" t="s">
        <v>281</v>
      </c>
      <c r="D1" s="140" t="s">
        <v>284</v>
      </c>
      <c r="E1" s="139" t="s">
        <v>285</v>
      </c>
    </row>
    <row r="2" spans="1:5" x14ac:dyDescent="0.25">
      <c r="A2" s="147">
        <v>1</v>
      </c>
      <c r="B2" s="142" t="s">
        <v>341</v>
      </c>
      <c r="C2" s="142" t="s">
        <v>286</v>
      </c>
      <c r="D2" s="142" t="s">
        <v>287</v>
      </c>
      <c r="E2" s="147"/>
    </row>
    <row r="3" spans="1:5" ht="30" x14ac:dyDescent="0.2">
      <c r="A3" s="147">
        <v>2</v>
      </c>
      <c r="B3" s="142" t="s">
        <v>341</v>
      </c>
      <c r="C3" s="142" t="s">
        <v>342</v>
      </c>
      <c r="D3" s="148" t="s">
        <v>288</v>
      </c>
      <c r="E3" s="150" t="s">
        <v>164</v>
      </c>
    </row>
    <row r="4" spans="1:5" x14ac:dyDescent="0.25">
      <c r="A4" s="147">
        <v>3</v>
      </c>
      <c r="B4" s="142" t="s">
        <v>341</v>
      </c>
      <c r="C4" s="142" t="s">
        <v>343</v>
      </c>
      <c r="D4" s="148" t="s">
        <v>289</v>
      </c>
      <c r="E4" s="151" t="s">
        <v>164</v>
      </c>
    </row>
    <row r="5" spans="1:5" x14ac:dyDescent="0.25">
      <c r="A5" s="147">
        <v>4</v>
      </c>
      <c r="B5" s="142" t="s">
        <v>341</v>
      </c>
      <c r="C5" s="142" t="s">
        <v>344</v>
      </c>
      <c r="D5" s="148" t="s">
        <v>290</v>
      </c>
      <c r="E5" s="151" t="s">
        <v>164</v>
      </c>
    </row>
    <row r="6" spans="1:5" x14ac:dyDescent="0.25">
      <c r="A6" s="147">
        <v>5</v>
      </c>
      <c r="B6" s="142" t="s">
        <v>341</v>
      </c>
      <c r="C6" s="142" t="s">
        <v>345</v>
      </c>
      <c r="D6" s="152" t="s">
        <v>291</v>
      </c>
      <c r="E6" s="153" t="s">
        <v>165</v>
      </c>
    </row>
    <row r="7" spans="1:5" x14ac:dyDescent="0.25">
      <c r="A7" s="147">
        <v>6</v>
      </c>
      <c r="B7" s="142" t="s">
        <v>341</v>
      </c>
      <c r="C7" s="142" t="s">
        <v>346</v>
      </c>
      <c r="D7" s="148" t="s">
        <v>292</v>
      </c>
      <c r="E7" s="153" t="s">
        <v>165</v>
      </c>
    </row>
    <row r="8" spans="1:5" ht="30" x14ac:dyDescent="0.25">
      <c r="A8" s="147">
        <v>7</v>
      </c>
      <c r="B8" s="142" t="s">
        <v>341</v>
      </c>
      <c r="C8" s="142" t="s">
        <v>347</v>
      </c>
      <c r="D8" s="152" t="s">
        <v>293</v>
      </c>
      <c r="E8" s="151" t="s">
        <v>165</v>
      </c>
    </row>
    <row r="9" spans="1:5" x14ac:dyDescent="0.25">
      <c r="A9" s="147">
        <v>8</v>
      </c>
      <c r="B9" s="142" t="s">
        <v>341</v>
      </c>
      <c r="C9" s="142" t="s">
        <v>348</v>
      </c>
      <c r="D9" s="148" t="s">
        <v>294</v>
      </c>
      <c r="E9" s="153" t="s">
        <v>165</v>
      </c>
    </row>
    <row r="10" spans="1:5" ht="45" x14ac:dyDescent="0.25">
      <c r="A10" s="147">
        <v>9</v>
      </c>
      <c r="B10" s="142" t="s">
        <v>341</v>
      </c>
      <c r="C10" s="142" t="s">
        <v>349</v>
      </c>
      <c r="D10" s="148" t="s">
        <v>295</v>
      </c>
      <c r="E10" s="151" t="s">
        <v>164</v>
      </c>
    </row>
    <row r="11" spans="1:5" ht="30" x14ac:dyDescent="0.25">
      <c r="A11" s="147">
        <v>10</v>
      </c>
      <c r="B11" s="142" t="s">
        <v>341</v>
      </c>
      <c r="C11" s="142" t="s">
        <v>350</v>
      </c>
      <c r="D11" s="148" t="s">
        <v>296</v>
      </c>
      <c r="E11" s="151" t="s">
        <v>164</v>
      </c>
    </row>
    <row r="12" spans="1:5" ht="30" x14ac:dyDescent="0.25">
      <c r="A12" s="147">
        <v>11</v>
      </c>
      <c r="B12" s="142" t="s">
        <v>341</v>
      </c>
      <c r="C12" s="142" t="s">
        <v>351</v>
      </c>
      <c r="D12" s="148" t="s">
        <v>297</v>
      </c>
      <c r="E12" s="153" t="s">
        <v>165</v>
      </c>
    </row>
    <row r="13" spans="1:5" ht="30" x14ac:dyDescent="0.25">
      <c r="A13" s="147">
        <v>12</v>
      </c>
      <c r="B13" s="142" t="s">
        <v>341</v>
      </c>
      <c r="C13" s="142" t="s">
        <v>352</v>
      </c>
      <c r="D13" s="154" t="s">
        <v>298</v>
      </c>
      <c r="E13" s="153" t="s">
        <v>165</v>
      </c>
    </row>
    <row r="14" spans="1:5" x14ac:dyDescent="0.25">
      <c r="E14" s="145"/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workbookViewId="0">
      <selection activeCell="C2" sqref="C2"/>
    </sheetView>
  </sheetViews>
  <sheetFormatPr defaultColWidth="9" defaultRowHeight="16.5" x14ac:dyDescent="0.25"/>
  <cols>
    <col min="1" max="1" width="9" style="149"/>
    <col min="2" max="3" width="9" style="145"/>
    <col min="4" max="4" width="63.25" style="145" bestFit="1" customWidth="1"/>
    <col min="5" max="5" width="14.5" style="149" customWidth="1"/>
    <col min="6" max="16384" width="9" style="145"/>
  </cols>
  <sheetData>
    <row r="1" spans="1:5" s="141" customFormat="1" ht="47.25" x14ac:dyDescent="0.25">
      <c r="A1" s="139" t="s">
        <v>306</v>
      </c>
      <c r="B1" s="140" t="s">
        <v>209</v>
      </c>
      <c r="C1" s="140" t="s">
        <v>307</v>
      </c>
      <c r="D1" s="140" t="s">
        <v>308</v>
      </c>
      <c r="E1" s="139" t="s">
        <v>309</v>
      </c>
    </row>
    <row r="2" spans="1:5" x14ac:dyDescent="0.25">
      <c r="A2" s="147">
        <v>1</v>
      </c>
      <c r="B2" s="142" t="s">
        <v>341</v>
      </c>
      <c r="C2" s="142" t="s">
        <v>310</v>
      </c>
      <c r="D2" s="142" t="s">
        <v>311</v>
      </c>
      <c r="E2" s="147" t="s">
        <v>312</v>
      </c>
    </row>
    <row r="3" spans="1:5" x14ac:dyDescent="0.25">
      <c r="A3" s="147">
        <v>2</v>
      </c>
      <c r="B3" s="142" t="s">
        <v>341</v>
      </c>
      <c r="C3" s="142" t="s">
        <v>310</v>
      </c>
      <c r="D3" s="142" t="s">
        <v>313</v>
      </c>
      <c r="E3" s="147" t="s">
        <v>312</v>
      </c>
    </row>
    <row r="4" spans="1:5" x14ac:dyDescent="0.25">
      <c r="A4" s="147">
        <v>3</v>
      </c>
      <c r="B4" s="142" t="s">
        <v>341</v>
      </c>
      <c r="C4" s="142" t="s">
        <v>310</v>
      </c>
      <c r="D4" s="142" t="s">
        <v>314</v>
      </c>
      <c r="E4" s="147" t="s">
        <v>312</v>
      </c>
    </row>
    <row r="5" spans="1:5" x14ac:dyDescent="0.25">
      <c r="A5" s="147">
        <v>4</v>
      </c>
      <c r="B5" s="142" t="s">
        <v>341</v>
      </c>
      <c r="C5" s="142" t="s">
        <v>310</v>
      </c>
      <c r="D5" s="142" t="s">
        <v>315</v>
      </c>
      <c r="E5" s="147" t="s">
        <v>312</v>
      </c>
    </row>
    <row r="6" spans="1:5" x14ac:dyDescent="0.25">
      <c r="A6" s="147">
        <v>5</v>
      </c>
      <c r="B6" s="142" t="s">
        <v>341</v>
      </c>
      <c r="C6" s="142" t="s">
        <v>310</v>
      </c>
      <c r="D6" s="142" t="s">
        <v>316</v>
      </c>
      <c r="E6" s="147" t="s">
        <v>312</v>
      </c>
    </row>
    <row r="7" spans="1:5" x14ac:dyDescent="0.25">
      <c r="A7" s="147">
        <v>6</v>
      </c>
      <c r="B7" s="142" t="s">
        <v>341</v>
      </c>
      <c r="C7" s="142" t="s">
        <v>310</v>
      </c>
      <c r="D7" s="142" t="s">
        <v>317</v>
      </c>
      <c r="E7" s="147" t="s">
        <v>312</v>
      </c>
    </row>
    <row r="8" spans="1:5" x14ac:dyDescent="0.25">
      <c r="A8" s="147">
        <v>7</v>
      </c>
      <c r="B8" s="142" t="s">
        <v>341</v>
      </c>
      <c r="C8" s="142" t="s">
        <v>310</v>
      </c>
      <c r="D8" s="142" t="s">
        <v>318</v>
      </c>
      <c r="E8" s="147" t="s">
        <v>312</v>
      </c>
    </row>
    <row r="9" spans="1:5" x14ac:dyDescent="0.25">
      <c r="A9" s="147">
        <v>8</v>
      </c>
      <c r="B9" s="142" t="s">
        <v>341</v>
      </c>
      <c r="C9" s="142" t="s">
        <v>310</v>
      </c>
      <c r="D9" s="148" t="s">
        <v>319</v>
      </c>
      <c r="E9" s="151" t="s">
        <v>164</v>
      </c>
    </row>
    <row r="10" spans="1:5" x14ac:dyDescent="0.25">
      <c r="A10" s="147">
        <v>9</v>
      </c>
      <c r="B10" s="142" t="s">
        <v>341</v>
      </c>
      <c r="C10" s="142" t="s">
        <v>310</v>
      </c>
      <c r="D10" s="148" t="s">
        <v>320</v>
      </c>
      <c r="E10" s="151" t="s">
        <v>312</v>
      </c>
    </row>
    <row r="11" spans="1:5" x14ac:dyDescent="0.25">
      <c r="A11" s="147">
        <v>10</v>
      </c>
      <c r="B11" s="142" t="s">
        <v>341</v>
      </c>
      <c r="C11" s="142" t="s">
        <v>310</v>
      </c>
      <c r="D11" s="148" t="s">
        <v>321</v>
      </c>
      <c r="E11" s="151" t="s">
        <v>312</v>
      </c>
    </row>
    <row r="12" spans="1:5" x14ac:dyDescent="0.25">
      <c r="A12" s="147">
        <v>11</v>
      </c>
      <c r="B12" s="142" t="s">
        <v>341</v>
      </c>
      <c r="C12" s="142" t="s">
        <v>310</v>
      </c>
      <c r="D12" s="148" t="s">
        <v>322</v>
      </c>
      <c r="E12" s="151" t="s">
        <v>164</v>
      </c>
    </row>
    <row r="13" spans="1:5" x14ac:dyDescent="0.25">
      <c r="A13" s="147">
        <v>12</v>
      </c>
      <c r="B13" s="142" t="s">
        <v>341</v>
      </c>
      <c r="C13" s="142" t="s">
        <v>310</v>
      </c>
      <c r="D13" s="148" t="s">
        <v>294</v>
      </c>
      <c r="E13" s="151" t="s">
        <v>165</v>
      </c>
    </row>
    <row r="14" spans="1:5" x14ac:dyDescent="0.25">
      <c r="A14" s="147">
        <v>13</v>
      </c>
      <c r="B14" s="142" t="s">
        <v>341</v>
      </c>
      <c r="C14" s="142" t="s">
        <v>310</v>
      </c>
      <c r="D14" s="148" t="s">
        <v>323</v>
      </c>
      <c r="E14" s="151" t="s">
        <v>165</v>
      </c>
    </row>
    <row r="15" spans="1:5" x14ac:dyDescent="0.25">
      <c r="A15" s="147">
        <v>14</v>
      </c>
      <c r="B15" s="142" t="s">
        <v>341</v>
      </c>
      <c r="C15" s="142" t="s">
        <v>310</v>
      </c>
      <c r="D15" s="148" t="s">
        <v>324</v>
      </c>
      <c r="E15" s="151" t="s">
        <v>165</v>
      </c>
    </row>
    <row r="16" spans="1:5" x14ac:dyDescent="0.25">
      <c r="A16" s="147">
        <v>15</v>
      </c>
      <c r="B16" s="142" t="s">
        <v>341</v>
      </c>
      <c r="C16" s="142" t="s">
        <v>310</v>
      </c>
      <c r="D16" s="148" t="s">
        <v>325</v>
      </c>
      <c r="E16" s="151" t="s">
        <v>165</v>
      </c>
    </row>
    <row r="17" spans="1:5" x14ac:dyDescent="0.25">
      <c r="A17" s="147">
        <v>16</v>
      </c>
      <c r="B17" s="142" t="s">
        <v>341</v>
      </c>
      <c r="C17" s="142" t="s">
        <v>310</v>
      </c>
      <c r="D17" s="148" t="s">
        <v>326</v>
      </c>
      <c r="E17" s="151" t="s">
        <v>165</v>
      </c>
    </row>
    <row r="18" spans="1:5" x14ac:dyDescent="0.25">
      <c r="A18" s="147">
        <v>17</v>
      </c>
      <c r="B18" s="142" t="s">
        <v>341</v>
      </c>
      <c r="C18" s="142" t="s">
        <v>310</v>
      </c>
      <c r="D18" s="148" t="s">
        <v>327</v>
      </c>
      <c r="E18" s="151" t="s">
        <v>165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B21" sqref="B21"/>
    </sheetView>
  </sheetViews>
  <sheetFormatPr defaultColWidth="9" defaultRowHeight="16.5" x14ac:dyDescent="0.25"/>
  <cols>
    <col min="1" max="1" width="9" style="149"/>
    <col min="2" max="2" width="30.125" style="145" bestFit="1" customWidth="1"/>
    <col min="3" max="3" width="49.25" style="145" bestFit="1" customWidth="1"/>
    <col min="4" max="4" width="26.875" style="145" customWidth="1"/>
    <col min="5" max="5" width="9" style="149"/>
    <col min="6" max="16384" width="9" style="145"/>
  </cols>
  <sheetData>
    <row r="1" spans="1:5" s="141" customFormat="1" ht="78.75" x14ac:dyDescent="0.25">
      <c r="A1" s="139" t="s">
        <v>299</v>
      </c>
      <c r="B1" s="140" t="s">
        <v>209</v>
      </c>
      <c r="C1" s="140" t="s">
        <v>300</v>
      </c>
      <c r="D1" s="140" t="s">
        <v>301</v>
      </c>
      <c r="E1" s="139" t="s">
        <v>302</v>
      </c>
    </row>
    <row r="2" spans="1:5" x14ac:dyDescent="0.25">
      <c r="A2" s="147">
        <v>1</v>
      </c>
      <c r="B2" s="142" t="s">
        <v>341</v>
      </c>
      <c r="C2" s="142" t="s">
        <v>328</v>
      </c>
      <c r="D2" s="155" t="s">
        <v>329</v>
      </c>
      <c r="E2" s="156" t="s">
        <v>164</v>
      </c>
    </row>
    <row r="3" spans="1:5" x14ac:dyDescent="0.25">
      <c r="A3" s="147">
        <v>2</v>
      </c>
      <c r="B3" s="142" t="s">
        <v>341</v>
      </c>
      <c r="C3" s="142" t="s">
        <v>328</v>
      </c>
      <c r="D3" s="155" t="s">
        <v>271</v>
      </c>
      <c r="E3" s="156" t="s">
        <v>164</v>
      </c>
    </row>
    <row r="4" spans="1:5" x14ac:dyDescent="0.25">
      <c r="A4" s="147">
        <v>3</v>
      </c>
      <c r="B4" s="142" t="s">
        <v>341</v>
      </c>
      <c r="C4" s="142" t="s">
        <v>328</v>
      </c>
      <c r="D4" s="155" t="s">
        <v>330</v>
      </c>
      <c r="E4" s="156" t="s">
        <v>165</v>
      </c>
    </row>
    <row r="5" spans="1:5" ht="28.5" x14ac:dyDescent="0.25">
      <c r="A5" s="147">
        <v>4</v>
      </c>
      <c r="B5" s="142" t="s">
        <v>341</v>
      </c>
      <c r="C5" s="142" t="s">
        <v>328</v>
      </c>
      <c r="D5" s="155" t="s">
        <v>331</v>
      </c>
      <c r="E5" s="156" t="s">
        <v>164</v>
      </c>
    </row>
    <row r="6" spans="1:5" x14ac:dyDescent="0.25">
      <c r="A6" s="147">
        <v>5</v>
      </c>
      <c r="B6" s="142" t="s">
        <v>341</v>
      </c>
      <c r="C6" s="142" t="s">
        <v>328</v>
      </c>
      <c r="D6" s="155" t="s">
        <v>248</v>
      </c>
      <c r="E6" s="156" t="s">
        <v>164</v>
      </c>
    </row>
    <row r="7" spans="1:5" ht="42.75" x14ac:dyDescent="0.25">
      <c r="A7" s="147">
        <v>6</v>
      </c>
      <c r="B7" s="142" t="s">
        <v>341</v>
      </c>
      <c r="C7" s="142" t="s">
        <v>328</v>
      </c>
      <c r="D7" s="155" t="s">
        <v>332</v>
      </c>
      <c r="E7" s="156" t="s">
        <v>165</v>
      </c>
    </row>
    <row r="8" spans="1:5" x14ac:dyDescent="0.25">
      <c r="A8" s="147">
        <v>7</v>
      </c>
      <c r="B8" s="142" t="s">
        <v>341</v>
      </c>
      <c r="C8" s="142" t="s">
        <v>328</v>
      </c>
      <c r="D8" s="155" t="s">
        <v>333</v>
      </c>
      <c r="E8" s="156" t="s">
        <v>165</v>
      </c>
    </row>
    <row r="9" spans="1:5" x14ac:dyDescent="0.25">
      <c r="A9" s="147">
        <v>8</v>
      </c>
      <c r="B9" s="142" t="s">
        <v>341</v>
      </c>
      <c r="C9" s="142" t="s">
        <v>328</v>
      </c>
      <c r="D9" s="155" t="s">
        <v>304</v>
      </c>
      <c r="E9" s="156" t="s">
        <v>165</v>
      </c>
    </row>
    <row r="10" spans="1:5" x14ac:dyDescent="0.25">
      <c r="A10" s="147">
        <v>9</v>
      </c>
      <c r="B10" s="142" t="s">
        <v>341</v>
      </c>
      <c r="C10" s="142" t="s">
        <v>328</v>
      </c>
      <c r="D10" s="155" t="s">
        <v>305</v>
      </c>
      <c r="E10" s="156" t="s">
        <v>165</v>
      </c>
    </row>
    <row r="11" spans="1:5" x14ac:dyDescent="0.25">
      <c r="A11" s="147">
        <v>10</v>
      </c>
      <c r="B11" s="142" t="s">
        <v>341</v>
      </c>
      <c r="C11" s="142" t="s">
        <v>328</v>
      </c>
      <c r="D11" s="155" t="s">
        <v>334</v>
      </c>
      <c r="E11" s="147"/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C2" sqref="C2"/>
    </sheetView>
  </sheetViews>
  <sheetFormatPr defaultColWidth="9" defaultRowHeight="16.5" x14ac:dyDescent="0.25"/>
  <cols>
    <col min="1" max="1" width="9" style="149"/>
    <col min="2" max="2" width="30.125" style="145" bestFit="1" customWidth="1"/>
    <col min="3" max="3" width="21.875" style="145" bestFit="1" customWidth="1"/>
    <col min="4" max="4" width="28.5" style="145" bestFit="1" customWidth="1"/>
    <col min="5" max="5" width="9" style="149"/>
    <col min="6" max="16384" width="9" style="145"/>
  </cols>
  <sheetData>
    <row r="1" spans="1:5" s="141" customFormat="1" ht="78.75" x14ac:dyDescent="0.25">
      <c r="A1" s="139" t="s">
        <v>299</v>
      </c>
      <c r="B1" s="140" t="s">
        <v>209</v>
      </c>
      <c r="C1" s="140" t="s">
        <v>300</v>
      </c>
      <c r="D1" s="140" t="s">
        <v>301</v>
      </c>
      <c r="E1" s="139" t="s">
        <v>302</v>
      </c>
    </row>
    <row r="2" spans="1:5" x14ac:dyDescent="0.25">
      <c r="A2" s="147">
        <v>1</v>
      </c>
      <c r="B2" s="142" t="s">
        <v>341</v>
      </c>
      <c r="C2" s="142" t="s">
        <v>335</v>
      </c>
      <c r="D2" s="155" t="s">
        <v>336</v>
      </c>
      <c r="E2" s="156" t="s">
        <v>164</v>
      </c>
    </row>
    <row r="3" spans="1:5" x14ac:dyDescent="0.25">
      <c r="A3" s="147">
        <v>2</v>
      </c>
      <c r="B3" s="142" t="s">
        <v>341</v>
      </c>
      <c r="C3" s="142" t="s">
        <v>335</v>
      </c>
      <c r="D3" s="155" t="s">
        <v>337</v>
      </c>
      <c r="E3" s="156" t="s">
        <v>164</v>
      </c>
    </row>
    <row r="4" spans="1:5" x14ac:dyDescent="0.25">
      <c r="A4" s="147">
        <v>3</v>
      </c>
      <c r="B4" s="142" t="s">
        <v>341</v>
      </c>
      <c r="C4" s="142" t="s">
        <v>335</v>
      </c>
      <c r="D4" s="155" t="s">
        <v>271</v>
      </c>
      <c r="E4" s="156" t="s">
        <v>164</v>
      </c>
    </row>
    <row r="5" spans="1:5" x14ac:dyDescent="0.25">
      <c r="A5" s="147">
        <v>4</v>
      </c>
      <c r="B5" s="142" t="s">
        <v>341</v>
      </c>
      <c r="C5" s="142" t="s">
        <v>335</v>
      </c>
      <c r="D5" s="155" t="s">
        <v>338</v>
      </c>
      <c r="E5" s="156" t="s">
        <v>165</v>
      </c>
    </row>
    <row r="6" spans="1:5" x14ac:dyDescent="0.25">
      <c r="A6" s="147">
        <v>5</v>
      </c>
      <c r="B6" s="142" t="s">
        <v>341</v>
      </c>
      <c r="C6" s="142" t="s">
        <v>335</v>
      </c>
      <c r="D6" s="155" t="s">
        <v>339</v>
      </c>
      <c r="E6" s="156" t="s">
        <v>164</v>
      </c>
    </row>
    <row r="7" spans="1:5" x14ac:dyDescent="0.25">
      <c r="A7" s="147">
        <v>6</v>
      </c>
      <c r="B7" s="142" t="s">
        <v>341</v>
      </c>
      <c r="C7" s="142" t="s">
        <v>335</v>
      </c>
      <c r="D7" s="155" t="s">
        <v>340</v>
      </c>
      <c r="E7" s="156" t="s">
        <v>164</v>
      </c>
    </row>
    <row r="8" spans="1:5" x14ac:dyDescent="0.25">
      <c r="A8" s="147">
        <v>7</v>
      </c>
      <c r="B8" s="142" t="s">
        <v>341</v>
      </c>
      <c r="C8" s="142" t="s">
        <v>335</v>
      </c>
      <c r="D8" s="155" t="s">
        <v>304</v>
      </c>
      <c r="E8" s="156" t="s">
        <v>165</v>
      </c>
    </row>
    <row r="9" spans="1:5" x14ac:dyDescent="0.25">
      <c r="A9" s="147">
        <v>8</v>
      </c>
      <c r="B9" s="142" t="s">
        <v>341</v>
      </c>
      <c r="C9" s="142" t="s">
        <v>335</v>
      </c>
      <c r="D9" s="155" t="s">
        <v>333</v>
      </c>
      <c r="E9" s="156" t="s">
        <v>165</v>
      </c>
    </row>
    <row r="10" spans="1:5" x14ac:dyDescent="0.25">
      <c r="A10" s="147">
        <v>9</v>
      </c>
      <c r="B10" s="142" t="s">
        <v>341</v>
      </c>
      <c r="C10" s="142" t="s">
        <v>335</v>
      </c>
      <c r="D10" s="155" t="s">
        <v>305</v>
      </c>
      <c r="E10" s="156" t="s">
        <v>165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27"/>
  <sheetViews>
    <sheetView zoomScale="40" zoomScaleNormal="40" zoomScaleSheetLayoutView="25" zoomScalePageLayoutView="25" workbookViewId="0">
      <pane xSplit="7" ySplit="2" topLeftCell="H36" activePane="bottomRight" state="frozen"/>
      <selection pane="topRight" activeCell="H1" sqref="H1"/>
      <selection pane="bottomLeft" activeCell="A3" sqref="A3"/>
      <selection pane="bottomRight" activeCell="H52" sqref="H52"/>
    </sheetView>
  </sheetViews>
  <sheetFormatPr defaultColWidth="8.625" defaultRowHeight="22.5" x14ac:dyDescent="0.25"/>
  <cols>
    <col min="1" max="1" width="10.875" style="1" customWidth="1"/>
    <col min="2" max="2" width="56.5" style="1" customWidth="1"/>
    <col min="3" max="3" width="18.25" style="56" customWidth="1"/>
    <col min="4" max="4" width="34.5" style="56" customWidth="1"/>
    <col min="5" max="5" width="14.5" style="56" customWidth="1"/>
    <col min="6" max="6" width="17.5" style="47" hidden="1" customWidth="1"/>
    <col min="7" max="7" width="14" style="47" hidden="1" customWidth="1"/>
    <col min="8" max="8" width="13.5" style="47" bestFit="1" customWidth="1"/>
    <col min="9" max="9" width="39.5" style="47" customWidth="1"/>
    <col min="10" max="10" width="26.25" style="47" customWidth="1"/>
    <col min="11" max="11" width="23.625" style="47" customWidth="1"/>
    <col min="12" max="12" width="13.625" style="47" bestFit="1" customWidth="1"/>
    <col min="13" max="14" width="13.625" style="47" customWidth="1"/>
    <col min="15" max="15" width="28.5" style="47" customWidth="1"/>
    <col min="16" max="17" width="19.125" style="47" customWidth="1"/>
    <col min="18" max="18" width="29.25" style="47" bestFit="1" customWidth="1"/>
    <col min="19" max="19" width="34" style="47" bestFit="1" customWidth="1"/>
    <col min="20" max="16384" width="8.625" style="1"/>
  </cols>
  <sheetData>
    <row r="1" spans="1:24" ht="35.450000000000003" customHeight="1" thickTop="1" x14ac:dyDescent="0.25">
      <c r="A1" s="595" t="s">
        <v>0</v>
      </c>
      <c r="B1" s="528" t="s">
        <v>1</v>
      </c>
      <c r="C1" s="597" t="s">
        <v>2</v>
      </c>
      <c r="D1" s="597" t="s">
        <v>3</v>
      </c>
      <c r="E1" s="599" t="s">
        <v>4</v>
      </c>
      <c r="F1" s="73"/>
      <c r="G1" s="82"/>
      <c r="H1" s="494" t="s">
        <v>5</v>
      </c>
      <c r="I1" s="601"/>
      <c r="J1" s="601"/>
      <c r="K1" s="602"/>
      <c r="L1" s="494" t="s">
        <v>131</v>
      </c>
      <c r="M1" s="601"/>
      <c r="N1" s="601"/>
      <c r="O1" s="601"/>
      <c r="P1" s="601"/>
      <c r="Q1" s="601"/>
      <c r="R1" s="601"/>
      <c r="S1" s="603"/>
      <c r="W1" s="585"/>
      <c r="X1" s="585"/>
    </row>
    <row r="2" spans="1:24" ht="125.45" customHeight="1" thickBot="1" x14ac:dyDescent="0.3">
      <c r="A2" s="596"/>
      <c r="B2" s="531"/>
      <c r="C2" s="598"/>
      <c r="D2" s="598"/>
      <c r="E2" s="600"/>
      <c r="F2" s="2" t="s">
        <v>6</v>
      </c>
      <c r="G2" s="3" t="s">
        <v>7</v>
      </c>
      <c r="H2" s="49" t="s">
        <v>134</v>
      </c>
      <c r="I2" s="81" t="s">
        <v>126</v>
      </c>
      <c r="J2" s="81" t="s">
        <v>140</v>
      </c>
      <c r="K2" s="58" t="s">
        <v>8</v>
      </c>
      <c r="L2" s="48" t="s">
        <v>134</v>
      </c>
      <c r="M2" s="70" t="s">
        <v>126</v>
      </c>
      <c r="N2" s="70" t="s">
        <v>127</v>
      </c>
      <c r="O2" s="70" t="s">
        <v>9</v>
      </c>
      <c r="P2" s="70" t="s">
        <v>10</v>
      </c>
      <c r="Q2" s="70" t="s">
        <v>11</v>
      </c>
      <c r="R2" s="70" t="s">
        <v>12</v>
      </c>
      <c r="S2" s="69" t="s">
        <v>13</v>
      </c>
    </row>
    <row r="3" spans="1:24" ht="56.45" customHeight="1" thickTop="1" thickBot="1" x14ac:dyDescent="0.3">
      <c r="A3" s="4" t="s">
        <v>14</v>
      </c>
      <c r="B3" s="586" t="s">
        <v>15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7"/>
    </row>
    <row r="4" spans="1:24" ht="56.45" customHeight="1" thickTop="1" x14ac:dyDescent="0.25">
      <c r="A4" s="5">
        <v>1</v>
      </c>
      <c r="B4" s="6" t="s">
        <v>16</v>
      </c>
      <c r="C4" s="592" t="s">
        <v>17</v>
      </c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4"/>
    </row>
    <row r="5" spans="1:24" ht="56.45" customHeight="1" thickBot="1" x14ac:dyDescent="0.3">
      <c r="A5" s="7">
        <v>2</v>
      </c>
      <c r="B5" s="8" t="s">
        <v>18</v>
      </c>
      <c r="C5" s="51"/>
      <c r="D5" s="83"/>
      <c r="E5" s="9"/>
      <c r="F5" s="45">
        <v>28</v>
      </c>
      <c r="G5" s="46">
        <v>112</v>
      </c>
      <c r="H5" s="71"/>
      <c r="I5" s="45"/>
      <c r="J5" s="45"/>
      <c r="K5" s="10"/>
      <c r="L5" s="11"/>
      <c r="M5" s="26"/>
      <c r="N5" s="26"/>
      <c r="O5" s="72"/>
      <c r="P5" s="72"/>
      <c r="Q5" s="72"/>
      <c r="R5" s="72"/>
      <c r="S5" s="10"/>
    </row>
    <row r="6" spans="1:24" ht="56.45" customHeight="1" thickTop="1" thickBot="1" x14ac:dyDescent="0.3">
      <c r="A6" s="12"/>
      <c r="B6" s="588" t="s">
        <v>19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9"/>
    </row>
    <row r="7" spans="1:24" ht="56.45" customHeight="1" thickTop="1" x14ac:dyDescent="0.25">
      <c r="A7" s="13">
        <v>3</v>
      </c>
      <c r="B7" s="6" t="s">
        <v>20</v>
      </c>
      <c r="C7" s="52"/>
      <c r="D7" s="84"/>
      <c r="E7" s="14"/>
      <c r="F7" s="15">
        <v>76</v>
      </c>
      <c r="G7" s="16">
        <v>76</v>
      </c>
      <c r="H7" s="74"/>
      <c r="I7" s="18"/>
      <c r="J7" s="18"/>
      <c r="K7" s="17"/>
      <c r="L7" s="18"/>
      <c r="M7" s="18"/>
      <c r="N7" s="18"/>
      <c r="O7" s="75"/>
      <c r="P7" s="75"/>
      <c r="Q7" s="75"/>
      <c r="R7" s="75"/>
      <c r="S7" s="17"/>
      <c r="V7" s="19"/>
      <c r="W7" s="19"/>
    </row>
    <row r="8" spans="1:24" ht="56.45" customHeight="1" x14ac:dyDescent="0.25">
      <c r="A8" s="20">
        <v>4</v>
      </c>
      <c r="B8" s="21" t="s">
        <v>21</v>
      </c>
      <c r="C8" s="53"/>
      <c r="D8" s="85"/>
      <c r="E8" s="22"/>
      <c r="F8" s="43">
        <v>76</v>
      </c>
      <c r="G8" s="44">
        <v>76</v>
      </c>
      <c r="H8" s="76"/>
      <c r="I8" s="24"/>
      <c r="J8" s="24"/>
      <c r="K8" s="23"/>
      <c r="L8" s="24"/>
      <c r="M8" s="24"/>
      <c r="N8" s="24"/>
      <c r="O8" s="66"/>
      <c r="P8" s="66"/>
      <c r="Q8" s="66"/>
      <c r="R8" s="66"/>
      <c r="S8" s="23"/>
    </row>
    <row r="9" spans="1:24" ht="56.45" customHeight="1" x14ac:dyDescent="0.25">
      <c r="A9" s="20">
        <v>5</v>
      </c>
      <c r="B9" s="21" t="s">
        <v>22</v>
      </c>
      <c r="C9" s="53"/>
      <c r="D9" s="85"/>
      <c r="E9" s="22"/>
      <c r="F9" s="43">
        <v>84</v>
      </c>
      <c r="G9" s="44">
        <v>84</v>
      </c>
      <c r="H9" s="76"/>
      <c r="I9" s="24"/>
      <c r="J9" s="24"/>
      <c r="K9" s="23"/>
      <c r="L9" s="24"/>
      <c r="M9" s="24"/>
      <c r="N9" s="24"/>
      <c r="O9" s="66"/>
      <c r="P9" s="66"/>
      <c r="Q9" s="66"/>
      <c r="R9" s="66"/>
      <c r="S9" s="23"/>
    </row>
    <row r="10" spans="1:24" ht="56.45" customHeight="1" x14ac:dyDescent="0.25">
      <c r="A10" s="20">
        <v>6</v>
      </c>
      <c r="B10" s="21" t="s">
        <v>23</v>
      </c>
      <c r="C10" s="53"/>
      <c r="D10" s="85"/>
      <c r="E10" s="22"/>
      <c r="F10" s="43">
        <v>14</v>
      </c>
      <c r="G10" s="44">
        <v>14</v>
      </c>
      <c r="H10" s="76"/>
      <c r="I10" s="24"/>
      <c r="J10" s="24"/>
      <c r="K10" s="23"/>
      <c r="L10" s="24"/>
      <c r="M10" s="24"/>
      <c r="N10" s="24"/>
      <c r="O10" s="66"/>
      <c r="P10" s="66"/>
      <c r="Q10" s="66"/>
      <c r="R10" s="66"/>
      <c r="S10" s="23"/>
    </row>
    <row r="11" spans="1:24" ht="56.45" customHeight="1" x14ac:dyDescent="0.25">
      <c r="A11" s="20">
        <v>7</v>
      </c>
      <c r="B11" s="21" t="s">
        <v>24</v>
      </c>
      <c r="C11" s="53"/>
      <c r="D11" s="85"/>
      <c r="E11" s="22"/>
      <c r="F11" s="43">
        <v>84</v>
      </c>
      <c r="G11" s="44">
        <v>84</v>
      </c>
      <c r="H11" s="76"/>
      <c r="I11" s="24"/>
      <c r="J11" s="24"/>
      <c r="K11" s="23"/>
      <c r="L11" s="24"/>
      <c r="M11" s="24"/>
      <c r="N11" s="24"/>
      <c r="O11" s="66"/>
      <c r="P11" s="66"/>
      <c r="Q11" s="66"/>
      <c r="R11" s="66"/>
      <c r="S11" s="23"/>
    </row>
    <row r="12" spans="1:24" ht="56.45" customHeight="1" x14ac:dyDescent="0.25">
      <c r="A12" s="20">
        <v>8</v>
      </c>
      <c r="B12" s="21" t="s">
        <v>25</v>
      </c>
      <c r="C12" s="53"/>
      <c r="D12" s="85"/>
      <c r="E12" s="22"/>
      <c r="F12" s="43" t="s">
        <v>26</v>
      </c>
      <c r="G12" s="44" t="s">
        <v>26</v>
      </c>
      <c r="H12" s="76"/>
      <c r="I12" s="24"/>
      <c r="J12" s="24"/>
      <c r="K12" s="23"/>
      <c r="L12" s="24"/>
      <c r="M12" s="24"/>
      <c r="N12" s="24"/>
      <c r="O12" s="66"/>
      <c r="P12" s="66"/>
      <c r="Q12" s="66"/>
      <c r="R12" s="66"/>
      <c r="S12" s="23"/>
    </row>
    <row r="13" spans="1:24" ht="56.45" customHeight="1" x14ac:dyDescent="0.25">
      <c r="A13" s="549">
        <v>9</v>
      </c>
      <c r="B13" s="584" t="s">
        <v>27</v>
      </c>
      <c r="C13" s="555">
        <v>106</v>
      </c>
      <c r="D13" s="85"/>
      <c r="E13" s="558">
        <v>1</v>
      </c>
      <c r="F13" s="43">
        <v>140</v>
      </c>
      <c r="G13" s="44">
        <v>140</v>
      </c>
      <c r="H13" s="76">
        <v>7</v>
      </c>
      <c r="I13" s="24"/>
      <c r="J13" s="24" t="s">
        <v>155</v>
      </c>
      <c r="K13" s="23"/>
      <c r="L13" s="24">
        <v>1</v>
      </c>
      <c r="M13" s="66"/>
      <c r="N13" s="66"/>
      <c r="O13" s="66"/>
      <c r="P13" s="66" t="s">
        <v>102</v>
      </c>
      <c r="Q13" s="66"/>
      <c r="R13" s="66">
        <v>2012</v>
      </c>
      <c r="S13" s="23"/>
    </row>
    <row r="14" spans="1:24" ht="56.45" customHeight="1" x14ac:dyDescent="0.25">
      <c r="A14" s="550"/>
      <c r="B14" s="582"/>
      <c r="C14" s="561"/>
      <c r="D14" s="85"/>
      <c r="E14" s="591"/>
      <c r="F14" s="43"/>
      <c r="G14" s="44"/>
      <c r="H14" s="76">
        <v>5</v>
      </c>
      <c r="I14" s="24"/>
      <c r="J14" s="24" t="s">
        <v>161</v>
      </c>
      <c r="K14" s="23"/>
      <c r="L14" s="24"/>
      <c r="M14" s="66"/>
      <c r="N14" s="66"/>
      <c r="O14" s="66"/>
      <c r="P14" s="66"/>
      <c r="Q14" s="66"/>
      <c r="R14" s="66"/>
      <c r="S14" s="23"/>
    </row>
    <row r="15" spans="1:24" ht="56.45" customHeight="1" x14ac:dyDescent="0.25">
      <c r="A15" s="550"/>
      <c r="B15" s="582"/>
      <c r="C15" s="53"/>
      <c r="D15" s="85"/>
      <c r="E15" s="22"/>
      <c r="F15" s="43"/>
      <c r="G15" s="44"/>
      <c r="H15" s="76"/>
      <c r="I15" s="24"/>
      <c r="J15" s="24"/>
      <c r="K15" s="23"/>
      <c r="L15" s="24">
        <v>1</v>
      </c>
      <c r="M15" s="66" t="s">
        <v>128</v>
      </c>
      <c r="N15" s="66"/>
      <c r="O15" s="66"/>
      <c r="P15" s="66" t="s">
        <v>101</v>
      </c>
      <c r="Q15" s="66" t="s">
        <v>104</v>
      </c>
      <c r="R15" s="66">
        <v>2019</v>
      </c>
      <c r="S15" s="23"/>
    </row>
    <row r="16" spans="1:24" ht="56.45" customHeight="1" x14ac:dyDescent="0.25">
      <c r="A16" s="550"/>
      <c r="B16" s="582"/>
      <c r="C16" s="53"/>
      <c r="D16" s="85"/>
      <c r="E16" s="22"/>
      <c r="F16" s="43"/>
      <c r="G16" s="44"/>
      <c r="H16" s="76"/>
      <c r="I16" s="24"/>
      <c r="J16" s="24"/>
      <c r="K16" s="23"/>
      <c r="L16" s="24">
        <v>1</v>
      </c>
      <c r="M16" s="66" t="s">
        <v>130</v>
      </c>
      <c r="N16" s="66"/>
      <c r="O16" s="66"/>
      <c r="P16" s="66" t="s">
        <v>103</v>
      </c>
      <c r="Q16" s="66" t="s">
        <v>125</v>
      </c>
      <c r="R16" s="66">
        <v>2019</v>
      </c>
      <c r="S16" s="23"/>
    </row>
    <row r="17" spans="1:19" ht="56.45" customHeight="1" x14ac:dyDescent="0.25">
      <c r="A17" s="566"/>
      <c r="B17" s="583"/>
      <c r="C17" s="53"/>
      <c r="D17" s="85"/>
      <c r="E17" s="22"/>
      <c r="F17" s="43"/>
      <c r="G17" s="44"/>
      <c r="H17" s="76"/>
      <c r="I17" s="24"/>
      <c r="J17" s="24"/>
      <c r="K17" s="23"/>
      <c r="L17" s="24">
        <v>1</v>
      </c>
      <c r="M17" s="65"/>
      <c r="N17" s="65"/>
      <c r="O17" s="66"/>
      <c r="P17" s="66" t="s">
        <v>105</v>
      </c>
      <c r="Q17" s="66"/>
      <c r="R17" s="66">
        <v>2012</v>
      </c>
      <c r="S17" s="23"/>
    </row>
    <row r="18" spans="1:19" ht="56.45" customHeight="1" x14ac:dyDescent="0.25">
      <c r="A18" s="20">
        <v>10</v>
      </c>
      <c r="B18" s="21" t="s">
        <v>28</v>
      </c>
      <c r="C18" s="53"/>
      <c r="D18" s="85"/>
      <c r="E18" s="22"/>
      <c r="F18" s="43">
        <v>35</v>
      </c>
      <c r="G18" s="44">
        <v>35</v>
      </c>
      <c r="H18" s="76"/>
      <c r="I18" s="24"/>
      <c r="J18" s="24"/>
      <c r="K18" s="23"/>
      <c r="L18" s="24"/>
      <c r="M18" s="24"/>
      <c r="N18" s="24"/>
      <c r="O18" s="66"/>
      <c r="P18" s="66"/>
      <c r="Q18" s="66"/>
      <c r="R18" s="66"/>
      <c r="S18" s="23"/>
    </row>
    <row r="19" spans="1:19" ht="56.45" customHeight="1" x14ac:dyDescent="0.25">
      <c r="A19" s="20">
        <v>11</v>
      </c>
      <c r="B19" s="21" t="s">
        <v>29</v>
      </c>
      <c r="C19" s="53"/>
      <c r="D19" s="85"/>
      <c r="E19" s="22"/>
      <c r="F19" s="43">
        <v>84</v>
      </c>
      <c r="G19" s="44">
        <v>84</v>
      </c>
      <c r="H19" s="76"/>
      <c r="I19" s="24"/>
      <c r="J19" s="24"/>
      <c r="K19" s="23"/>
      <c r="L19" s="24"/>
      <c r="M19" s="24"/>
      <c r="N19" s="24"/>
      <c r="O19" s="66"/>
      <c r="P19" s="66"/>
      <c r="Q19" s="66"/>
      <c r="R19" s="66"/>
      <c r="S19" s="23"/>
    </row>
    <row r="20" spans="1:19" ht="56.45" customHeight="1" x14ac:dyDescent="0.25">
      <c r="A20" s="549">
        <v>12</v>
      </c>
      <c r="B20" s="552" t="s">
        <v>30</v>
      </c>
      <c r="C20" s="555" t="s">
        <v>85</v>
      </c>
      <c r="D20" s="86"/>
      <c r="E20" s="558">
        <v>1</v>
      </c>
      <c r="F20" s="34"/>
      <c r="G20" s="35"/>
      <c r="H20" s="77">
        <v>26</v>
      </c>
      <c r="I20" s="37" t="s">
        <v>141</v>
      </c>
      <c r="J20" s="37" t="s">
        <v>160</v>
      </c>
      <c r="K20" s="36"/>
      <c r="L20" s="24">
        <v>1</v>
      </c>
      <c r="M20" s="37" t="s">
        <v>130</v>
      </c>
      <c r="N20" s="37">
        <v>2</v>
      </c>
      <c r="O20" s="78"/>
      <c r="P20" s="78" t="s">
        <v>101</v>
      </c>
      <c r="Q20" s="78" t="s">
        <v>132</v>
      </c>
      <c r="R20" s="78">
        <v>2015</v>
      </c>
      <c r="S20" s="36">
        <v>4</v>
      </c>
    </row>
    <row r="21" spans="1:19" ht="56.45" customHeight="1" x14ac:dyDescent="0.25">
      <c r="A21" s="550"/>
      <c r="B21" s="553"/>
      <c r="C21" s="556"/>
      <c r="D21" s="86"/>
      <c r="E21" s="559"/>
      <c r="F21" s="34"/>
      <c r="G21" s="35"/>
      <c r="H21" s="77"/>
      <c r="I21" s="37"/>
      <c r="J21" s="37"/>
      <c r="K21" s="36"/>
      <c r="L21" s="24">
        <v>1</v>
      </c>
      <c r="M21" s="37" t="s">
        <v>130</v>
      </c>
      <c r="N21" s="37">
        <v>2</v>
      </c>
      <c r="O21" s="78"/>
      <c r="P21" s="78" t="s">
        <v>101</v>
      </c>
      <c r="Q21" s="78" t="s">
        <v>133</v>
      </c>
      <c r="R21" s="78">
        <v>2015</v>
      </c>
      <c r="S21" s="36">
        <v>4</v>
      </c>
    </row>
    <row r="22" spans="1:19" ht="56.45" customHeight="1" x14ac:dyDescent="0.25">
      <c r="A22" s="550"/>
      <c r="B22" s="553"/>
      <c r="C22" s="556"/>
      <c r="D22" s="86"/>
      <c r="E22" s="559"/>
      <c r="F22" s="34"/>
      <c r="G22" s="35"/>
      <c r="H22" s="77"/>
      <c r="I22" s="37"/>
      <c r="J22" s="37"/>
      <c r="K22" s="36"/>
      <c r="L22" s="24">
        <v>1</v>
      </c>
      <c r="M22" s="37"/>
      <c r="N22" s="37"/>
      <c r="O22" s="78"/>
      <c r="P22" s="78" t="s">
        <v>101</v>
      </c>
      <c r="Q22" s="78"/>
      <c r="R22" s="78"/>
      <c r="S22" s="36"/>
    </row>
    <row r="23" spans="1:19" ht="56.45" customHeight="1" x14ac:dyDescent="0.25">
      <c r="A23" s="550"/>
      <c r="B23" s="553"/>
      <c r="C23" s="556"/>
      <c r="D23" s="86"/>
      <c r="E23" s="559"/>
      <c r="F23" s="34"/>
      <c r="G23" s="35"/>
      <c r="H23" s="77"/>
      <c r="I23" s="37"/>
      <c r="J23" s="37"/>
      <c r="K23" s="36"/>
      <c r="L23" s="24">
        <v>1</v>
      </c>
      <c r="M23" s="37"/>
      <c r="N23" s="37"/>
      <c r="O23" s="78"/>
      <c r="P23" s="78" t="s">
        <v>101</v>
      </c>
      <c r="Q23" s="78"/>
      <c r="R23" s="78">
        <v>2012</v>
      </c>
      <c r="S23" s="36"/>
    </row>
    <row r="24" spans="1:19" ht="56.45" customHeight="1" x14ac:dyDescent="0.25">
      <c r="A24" s="550"/>
      <c r="B24" s="553"/>
      <c r="C24" s="556"/>
      <c r="D24" s="86"/>
      <c r="E24" s="559"/>
      <c r="F24" s="34"/>
      <c r="G24" s="35"/>
      <c r="H24" s="77"/>
      <c r="I24" s="37"/>
      <c r="J24" s="37"/>
      <c r="K24" s="36"/>
      <c r="L24" s="24">
        <v>1</v>
      </c>
      <c r="M24" s="37"/>
      <c r="N24" s="37"/>
      <c r="O24" s="78"/>
      <c r="P24" s="78" t="s">
        <v>102</v>
      </c>
      <c r="Q24" s="78"/>
      <c r="R24" s="78">
        <v>2012</v>
      </c>
      <c r="S24" s="36"/>
    </row>
    <row r="25" spans="1:19" ht="56.45" customHeight="1" thickBot="1" x14ac:dyDescent="0.3">
      <c r="A25" s="551"/>
      <c r="B25" s="554"/>
      <c r="C25" s="557"/>
      <c r="D25" s="83"/>
      <c r="E25" s="560"/>
      <c r="F25" s="45">
        <v>112</v>
      </c>
      <c r="G25" s="46">
        <v>112</v>
      </c>
      <c r="H25" s="11"/>
      <c r="I25" s="26"/>
      <c r="J25" s="26"/>
      <c r="K25" s="10"/>
      <c r="L25" s="68">
        <v>1</v>
      </c>
      <c r="M25" s="26"/>
      <c r="N25" s="26"/>
      <c r="O25" s="72"/>
      <c r="P25" s="72"/>
      <c r="Q25" s="72"/>
      <c r="R25" s="72">
        <v>2013</v>
      </c>
      <c r="S25" s="10"/>
    </row>
    <row r="26" spans="1:19" ht="56.45" customHeight="1" thickTop="1" thickBot="1" x14ac:dyDescent="0.3">
      <c r="A26" s="27"/>
      <c r="B26" s="502" t="s">
        <v>31</v>
      </c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3"/>
    </row>
    <row r="27" spans="1:19" ht="56.45" customHeight="1" thickTop="1" x14ac:dyDescent="0.25">
      <c r="A27" s="13">
        <v>13</v>
      </c>
      <c r="B27" s="6" t="s">
        <v>32</v>
      </c>
      <c r="C27" s="52"/>
      <c r="D27" s="84"/>
      <c r="E27" s="14"/>
      <c r="F27" s="15">
        <v>23</v>
      </c>
      <c r="G27" s="16">
        <v>23</v>
      </c>
      <c r="H27" s="87"/>
      <c r="I27" s="18"/>
      <c r="J27" s="18"/>
      <c r="K27" s="17"/>
      <c r="L27" s="74"/>
      <c r="M27" s="18"/>
      <c r="N27" s="18"/>
      <c r="O27" s="75"/>
      <c r="P27" s="75"/>
      <c r="Q27" s="75"/>
      <c r="R27" s="75"/>
      <c r="S27" s="17"/>
    </row>
    <row r="28" spans="1:19" ht="56.45" customHeight="1" thickBot="1" x14ac:dyDescent="0.3">
      <c r="A28" s="25">
        <v>14</v>
      </c>
      <c r="B28" s="8" t="s">
        <v>33</v>
      </c>
      <c r="C28" s="51"/>
      <c r="D28" s="83"/>
      <c r="E28" s="9"/>
      <c r="F28" s="45">
        <v>6.5</v>
      </c>
      <c r="G28" s="46">
        <v>13</v>
      </c>
      <c r="H28" s="88"/>
      <c r="I28" s="26"/>
      <c r="J28" s="26"/>
      <c r="K28" s="10"/>
      <c r="L28" s="11"/>
      <c r="M28" s="26"/>
      <c r="N28" s="26"/>
      <c r="O28" s="72"/>
      <c r="P28" s="72"/>
      <c r="Q28" s="72"/>
      <c r="R28" s="72"/>
      <c r="S28" s="10"/>
    </row>
    <row r="29" spans="1:19" ht="24.6" customHeight="1" thickTop="1" thickBot="1" x14ac:dyDescent="0.3">
      <c r="A29" s="579"/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80"/>
    </row>
    <row r="30" spans="1:19" ht="57.6" customHeight="1" thickTop="1" thickBot="1" x14ac:dyDescent="0.3">
      <c r="A30" s="28" t="s">
        <v>34</v>
      </c>
      <c r="B30" s="502" t="s">
        <v>35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3"/>
    </row>
    <row r="31" spans="1:19" ht="57.6" customHeight="1" thickTop="1" x14ac:dyDescent="0.25">
      <c r="A31" s="569">
        <v>15</v>
      </c>
      <c r="B31" s="570" t="s">
        <v>36</v>
      </c>
      <c r="C31" s="562" t="s">
        <v>86</v>
      </c>
      <c r="D31" s="84"/>
      <c r="E31" s="571">
        <v>1</v>
      </c>
      <c r="F31" s="15">
        <v>14</v>
      </c>
      <c r="G31" s="16">
        <v>14</v>
      </c>
      <c r="H31" s="74">
        <v>2</v>
      </c>
      <c r="I31" s="18" t="s">
        <v>141</v>
      </c>
      <c r="J31" s="18" t="s">
        <v>159</v>
      </c>
      <c r="K31" s="17"/>
      <c r="L31" s="18">
        <v>1</v>
      </c>
      <c r="M31" s="18" t="s">
        <v>130</v>
      </c>
      <c r="N31" s="18">
        <v>1.5</v>
      </c>
      <c r="O31" s="75"/>
      <c r="P31" s="75" t="s">
        <v>103</v>
      </c>
      <c r="Q31" s="75" t="s">
        <v>112</v>
      </c>
      <c r="R31" s="75"/>
      <c r="S31" s="17">
        <v>1</v>
      </c>
    </row>
    <row r="32" spans="1:19" ht="57.6" customHeight="1" x14ac:dyDescent="0.25">
      <c r="A32" s="550"/>
      <c r="B32" s="553"/>
      <c r="C32" s="556"/>
      <c r="D32" s="89"/>
      <c r="E32" s="572"/>
      <c r="F32" s="60"/>
      <c r="G32" s="61"/>
      <c r="H32" s="79">
        <v>4</v>
      </c>
      <c r="I32" s="65" t="s">
        <v>141</v>
      </c>
      <c r="J32" s="65" t="s">
        <v>155</v>
      </c>
      <c r="K32" s="64"/>
      <c r="L32" s="65">
        <v>1</v>
      </c>
      <c r="M32" s="65"/>
      <c r="N32" s="65"/>
      <c r="O32" s="80"/>
      <c r="P32" s="80" t="s">
        <v>110</v>
      </c>
      <c r="Q32" s="80" t="s">
        <v>138</v>
      </c>
      <c r="R32" s="80"/>
      <c r="S32" s="64"/>
    </row>
    <row r="33" spans="1:19" ht="57.6" customHeight="1" x14ac:dyDescent="0.25">
      <c r="A33" s="566"/>
      <c r="B33" s="565"/>
      <c r="C33" s="561"/>
      <c r="D33" s="89"/>
      <c r="E33" s="568"/>
      <c r="F33" s="60"/>
      <c r="G33" s="61"/>
      <c r="H33" s="79"/>
      <c r="I33" s="65"/>
      <c r="J33" s="65"/>
      <c r="K33" s="64"/>
      <c r="L33" s="65">
        <v>1</v>
      </c>
      <c r="M33" s="65"/>
      <c r="N33" s="65"/>
      <c r="O33" s="80"/>
      <c r="P33" s="80" t="s">
        <v>110</v>
      </c>
      <c r="Q33" s="80" t="s">
        <v>139</v>
      </c>
      <c r="R33" s="80"/>
      <c r="S33" s="64"/>
    </row>
    <row r="34" spans="1:19" ht="57.6" customHeight="1" x14ac:dyDescent="0.25">
      <c r="A34" s="20">
        <v>16</v>
      </c>
      <c r="B34" s="21" t="s">
        <v>37</v>
      </c>
      <c r="C34" s="53"/>
      <c r="D34" s="85"/>
      <c r="E34" s="30"/>
      <c r="F34" s="43">
        <v>10</v>
      </c>
      <c r="G34" s="44">
        <v>10</v>
      </c>
      <c r="H34" s="76"/>
      <c r="I34" s="24"/>
      <c r="J34" s="24"/>
      <c r="K34" s="23"/>
      <c r="L34" s="24"/>
      <c r="M34" s="24"/>
      <c r="N34" s="24"/>
      <c r="O34" s="66"/>
      <c r="P34" s="66"/>
      <c r="Q34" s="66"/>
      <c r="R34" s="66"/>
      <c r="S34" s="23"/>
    </row>
    <row r="35" spans="1:19" ht="57.6" customHeight="1" x14ac:dyDescent="0.25">
      <c r="A35" s="20">
        <v>17</v>
      </c>
      <c r="B35" s="21" t="s">
        <v>38</v>
      </c>
      <c r="C35" s="53"/>
      <c r="D35" s="85"/>
      <c r="E35" s="30"/>
      <c r="F35" s="43">
        <v>10</v>
      </c>
      <c r="G35" s="44">
        <v>10</v>
      </c>
      <c r="H35" s="76"/>
      <c r="I35" s="24"/>
      <c r="J35" s="24"/>
      <c r="K35" s="23"/>
      <c r="L35" s="24"/>
      <c r="M35" s="24"/>
      <c r="N35" s="24"/>
      <c r="O35" s="66"/>
      <c r="P35" s="66"/>
      <c r="Q35" s="66"/>
      <c r="R35" s="66"/>
      <c r="S35" s="23"/>
    </row>
    <row r="36" spans="1:19" ht="57.6" customHeight="1" x14ac:dyDescent="0.25">
      <c r="A36" s="549">
        <v>18</v>
      </c>
      <c r="B36" s="552" t="s">
        <v>39</v>
      </c>
      <c r="C36" s="555" t="s">
        <v>87</v>
      </c>
      <c r="D36" s="85"/>
      <c r="E36" s="567">
        <v>1</v>
      </c>
      <c r="F36" s="43">
        <v>50</v>
      </c>
      <c r="G36" s="44">
        <v>50</v>
      </c>
      <c r="H36" s="76">
        <v>3</v>
      </c>
      <c r="I36" s="24" t="s">
        <v>141</v>
      </c>
      <c r="J36" s="24" t="s">
        <v>159</v>
      </c>
      <c r="K36" s="23"/>
      <c r="L36" s="24">
        <v>1</v>
      </c>
      <c r="M36" s="24" t="s">
        <v>128</v>
      </c>
      <c r="N36" s="24">
        <v>2</v>
      </c>
      <c r="O36" s="66"/>
      <c r="P36" s="66" t="s">
        <v>101</v>
      </c>
      <c r="Q36" s="66" t="s">
        <v>100</v>
      </c>
      <c r="R36" s="66">
        <v>2015</v>
      </c>
      <c r="S36" s="23"/>
    </row>
    <row r="37" spans="1:19" ht="57.6" customHeight="1" x14ac:dyDescent="0.25">
      <c r="A37" s="550"/>
      <c r="B37" s="553"/>
      <c r="C37" s="556"/>
      <c r="D37" s="85"/>
      <c r="E37" s="572"/>
      <c r="F37" s="43"/>
      <c r="G37" s="44"/>
      <c r="H37" s="76">
        <v>7</v>
      </c>
      <c r="I37" s="24" t="s">
        <v>141</v>
      </c>
      <c r="J37" s="24" t="s">
        <v>155</v>
      </c>
      <c r="K37" s="23"/>
      <c r="L37" s="24">
        <v>3</v>
      </c>
      <c r="M37" s="24" t="s">
        <v>137</v>
      </c>
      <c r="N37" s="24"/>
      <c r="O37" s="66"/>
      <c r="P37" s="66" t="s">
        <v>110</v>
      </c>
      <c r="Q37" s="66" t="s">
        <v>135</v>
      </c>
      <c r="R37" s="66"/>
      <c r="S37" s="23"/>
    </row>
    <row r="38" spans="1:19" ht="57.6" customHeight="1" x14ac:dyDescent="0.25">
      <c r="A38" s="566"/>
      <c r="B38" s="565"/>
      <c r="C38" s="561"/>
      <c r="D38" s="85"/>
      <c r="E38" s="568"/>
      <c r="F38" s="43"/>
      <c r="G38" s="44"/>
      <c r="H38" s="76"/>
      <c r="I38" s="24"/>
      <c r="J38" s="24"/>
      <c r="K38" s="23"/>
      <c r="L38" s="24">
        <v>1</v>
      </c>
      <c r="M38" s="24" t="s">
        <v>137</v>
      </c>
      <c r="N38" s="24"/>
      <c r="O38" s="66"/>
      <c r="P38" s="66" t="s">
        <v>110</v>
      </c>
      <c r="Q38" s="66" t="s">
        <v>136</v>
      </c>
      <c r="R38" s="66"/>
      <c r="S38" s="23"/>
    </row>
    <row r="39" spans="1:19" ht="57.6" customHeight="1" x14ac:dyDescent="0.25">
      <c r="A39" s="20">
        <v>19</v>
      </c>
      <c r="B39" s="21" t="s">
        <v>40</v>
      </c>
      <c r="C39" s="53"/>
      <c r="D39" s="85"/>
      <c r="E39" s="30"/>
      <c r="F39" s="43">
        <v>12</v>
      </c>
      <c r="G39" s="44">
        <v>12</v>
      </c>
      <c r="H39" s="76"/>
      <c r="I39" s="24"/>
      <c r="J39" s="24"/>
      <c r="K39" s="23"/>
      <c r="L39" s="24"/>
      <c r="M39" s="24"/>
      <c r="N39" s="24"/>
      <c r="O39" s="66"/>
      <c r="P39" s="66"/>
      <c r="Q39" s="66"/>
      <c r="R39" s="66"/>
      <c r="S39" s="23"/>
    </row>
    <row r="40" spans="1:19" ht="57.6" customHeight="1" x14ac:dyDescent="0.25">
      <c r="A40" s="20">
        <v>20</v>
      </c>
      <c r="B40" s="21" t="s">
        <v>41</v>
      </c>
      <c r="C40" s="53"/>
      <c r="D40" s="85"/>
      <c r="E40" s="30"/>
      <c r="F40" s="43">
        <v>14</v>
      </c>
      <c r="G40" s="44">
        <v>14</v>
      </c>
      <c r="H40" s="76"/>
      <c r="I40" s="24"/>
      <c r="J40" s="24"/>
      <c r="K40" s="23"/>
      <c r="L40" s="24"/>
      <c r="M40" s="24"/>
      <c r="N40" s="24"/>
      <c r="O40" s="66"/>
      <c r="P40" s="66"/>
      <c r="Q40" s="66"/>
      <c r="R40" s="66"/>
      <c r="S40" s="23"/>
    </row>
    <row r="41" spans="1:19" ht="57.6" customHeight="1" x14ac:dyDescent="0.25">
      <c r="A41" s="20">
        <v>21</v>
      </c>
      <c r="B41" s="21" t="s">
        <v>42</v>
      </c>
      <c r="C41" s="53" t="s">
        <v>88</v>
      </c>
      <c r="D41" s="85"/>
      <c r="E41" s="30">
        <v>2</v>
      </c>
      <c r="F41" s="43">
        <v>14</v>
      </c>
      <c r="G41" s="44">
        <v>14</v>
      </c>
      <c r="H41" s="76"/>
      <c r="I41" s="24"/>
      <c r="J41" s="24"/>
      <c r="K41" s="23"/>
      <c r="L41" s="24"/>
      <c r="M41" s="24"/>
      <c r="N41" s="24"/>
      <c r="O41" s="66"/>
      <c r="P41" s="66"/>
      <c r="Q41" s="66"/>
      <c r="R41" s="66"/>
      <c r="S41" s="23"/>
    </row>
    <row r="42" spans="1:19" ht="57.6" customHeight="1" x14ac:dyDescent="0.25">
      <c r="A42" s="549">
        <v>22</v>
      </c>
      <c r="B42" s="552" t="s">
        <v>43</v>
      </c>
      <c r="C42" s="53">
        <v>111</v>
      </c>
      <c r="D42" s="85"/>
      <c r="E42" s="567">
        <v>5</v>
      </c>
      <c r="F42" s="43">
        <v>268</v>
      </c>
      <c r="G42" s="44">
        <v>268</v>
      </c>
      <c r="H42" s="76"/>
      <c r="I42" s="24"/>
      <c r="J42" s="24"/>
      <c r="K42" s="23"/>
      <c r="L42" s="24"/>
      <c r="M42" s="24"/>
      <c r="N42" s="24"/>
      <c r="O42" s="66"/>
      <c r="P42" s="66"/>
      <c r="Q42" s="66"/>
      <c r="R42" s="66"/>
      <c r="S42" s="23"/>
    </row>
    <row r="43" spans="1:19" ht="57.6" customHeight="1" x14ac:dyDescent="0.25">
      <c r="A43" s="550"/>
      <c r="B43" s="553"/>
      <c r="C43" s="555">
        <v>206</v>
      </c>
      <c r="D43" s="85"/>
      <c r="E43" s="572"/>
      <c r="F43" s="43"/>
      <c r="G43" s="44"/>
      <c r="H43" s="76">
        <v>13</v>
      </c>
      <c r="I43" s="24"/>
      <c r="J43" s="24" t="s">
        <v>160</v>
      </c>
      <c r="K43" s="23"/>
      <c r="L43" s="24">
        <v>1</v>
      </c>
      <c r="M43" s="66" t="s">
        <v>128</v>
      </c>
      <c r="N43" s="66">
        <v>2</v>
      </c>
      <c r="O43" s="66"/>
      <c r="P43" s="66" t="s">
        <v>101</v>
      </c>
      <c r="Q43" s="66" t="s">
        <v>106</v>
      </c>
      <c r="R43" s="66"/>
      <c r="S43" s="23">
        <v>1</v>
      </c>
    </row>
    <row r="44" spans="1:19" ht="57.6" customHeight="1" x14ac:dyDescent="0.25">
      <c r="A44" s="550"/>
      <c r="B44" s="553"/>
      <c r="C44" s="556"/>
      <c r="D44" s="85"/>
      <c r="E44" s="572"/>
      <c r="F44" s="43"/>
      <c r="G44" s="44"/>
      <c r="H44" s="76">
        <v>2</v>
      </c>
      <c r="I44" s="24"/>
      <c r="J44" s="24" t="s">
        <v>156</v>
      </c>
      <c r="K44" s="23"/>
      <c r="L44" s="24">
        <v>1</v>
      </c>
      <c r="M44" s="66"/>
      <c r="N44" s="66"/>
      <c r="O44" s="66"/>
      <c r="P44" s="66" t="s">
        <v>102</v>
      </c>
      <c r="Q44" s="66"/>
      <c r="R44" s="66">
        <v>2012</v>
      </c>
      <c r="S44" s="23"/>
    </row>
    <row r="45" spans="1:19" ht="57.6" customHeight="1" x14ac:dyDescent="0.25">
      <c r="A45" s="550"/>
      <c r="B45" s="553"/>
      <c r="C45" s="556"/>
      <c r="D45" s="85"/>
      <c r="E45" s="572"/>
      <c r="F45" s="43"/>
      <c r="G45" s="44"/>
      <c r="H45" s="76"/>
      <c r="I45" s="24"/>
      <c r="J45" s="24"/>
      <c r="K45" s="23"/>
      <c r="L45" s="24">
        <v>1</v>
      </c>
      <c r="M45" s="66" t="s">
        <v>128</v>
      </c>
      <c r="N45" s="66">
        <v>2</v>
      </c>
      <c r="O45" s="66"/>
      <c r="P45" s="66" t="s">
        <v>101</v>
      </c>
      <c r="Q45" s="66" t="s">
        <v>100</v>
      </c>
      <c r="R45" s="66">
        <v>2015</v>
      </c>
      <c r="S45" s="23">
        <v>2</v>
      </c>
    </row>
    <row r="46" spans="1:19" ht="57.6" customHeight="1" x14ac:dyDescent="0.25">
      <c r="A46" s="550"/>
      <c r="B46" s="553"/>
      <c r="C46" s="556"/>
      <c r="D46" s="85"/>
      <c r="E46" s="572"/>
      <c r="F46" s="43"/>
      <c r="G46" s="44"/>
      <c r="H46" s="76"/>
      <c r="I46" s="24"/>
      <c r="J46" s="24"/>
      <c r="K46" s="23"/>
      <c r="L46" s="24">
        <v>1</v>
      </c>
      <c r="M46" s="66" t="s">
        <v>128</v>
      </c>
      <c r="N46" s="66">
        <v>2</v>
      </c>
      <c r="O46" s="66"/>
      <c r="P46" s="66" t="s">
        <v>101</v>
      </c>
      <c r="Q46" s="66" t="s">
        <v>100</v>
      </c>
      <c r="R46" s="66">
        <v>2015</v>
      </c>
      <c r="S46" s="23">
        <v>2</v>
      </c>
    </row>
    <row r="47" spans="1:19" ht="57.6" customHeight="1" x14ac:dyDescent="0.25">
      <c r="A47" s="550"/>
      <c r="B47" s="553"/>
      <c r="C47" s="556"/>
      <c r="D47" s="85"/>
      <c r="E47" s="572"/>
      <c r="F47" s="43"/>
      <c r="G47" s="44"/>
      <c r="H47" s="76"/>
      <c r="I47" s="24"/>
      <c r="J47" s="24"/>
      <c r="K47" s="23"/>
      <c r="L47" s="24">
        <v>1</v>
      </c>
      <c r="M47" s="66"/>
      <c r="N47" s="66"/>
      <c r="O47" s="66"/>
      <c r="P47" s="66" t="s">
        <v>110</v>
      </c>
      <c r="Q47" s="66"/>
      <c r="R47" s="66">
        <v>2012</v>
      </c>
      <c r="S47" s="23"/>
    </row>
    <row r="48" spans="1:19" ht="57.6" customHeight="1" x14ac:dyDescent="0.25">
      <c r="A48" s="550"/>
      <c r="B48" s="553"/>
      <c r="C48" s="561"/>
      <c r="D48" s="85"/>
      <c r="E48" s="572"/>
      <c r="F48" s="43"/>
      <c r="G48" s="44"/>
      <c r="H48" s="76"/>
      <c r="I48" s="24"/>
      <c r="J48" s="24"/>
      <c r="K48" s="23"/>
      <c r="L48" s="24">
        <v>1</v>
      </c>
      <c r="M48" s="66"/>
      <c r="N48" s="66"/>
      <c r="O48" s="66"/>
      <c r="P48" s="66" t="s">
        <v>110</v>
      </c>
      <c r="Q48" s="66"/>
      <c r="R48" s="66">
        <v>2012</v>
      </c>
      <c r="S48" s="23"/>
    </row>
    <row r="49" spans="1:19" ht="57.6" customHeight="1" x14ac:dyDescent="0.25">
      <c r="A49" s="550"/>
      <c r="B49" s="553"/>
      <c r="C49" s="555" t="s">
        <v>108</v>
      </c>
      <c r="D49" s="85"/>
      <c r="E49" s="572"/>
      <c r="F49" s="43"/>
      <c r="G49" s="44"/>
      <c r="H49" s="76"/>
      <c r="I49" s="24"/>
      <c r="J49" s="24"/>
      <c r="K49" s="23"/>
      <c r="L49" s="24"/>
      <c r="M49" s="24"/>
      <c r="N49" s="24"/>
      <c r="O49" s="66"/>
      <c r="P49" s="66" t="s">
        <v>115</v>
      </c>
      <c r="Q49" s="66"/>
      <c r="R49" s="66"/>
      <c r="S49" s="23"/>
    </row>
    <row r="50" spans="1:19" ht="57.6" customHeight="1" x14ac:dyDescent="0.25">
      <c r="A50" s="550"/>
      <c r="B50" s="553"/>
      <c r="C50" s="561"/>
      <c r="D50" s="85"/>
      <c r="E50" s="572"/>
      <c r="F50" s="43"/>
      <c r="G50" s="44"/>
      <c r="H50" s="76"/>
      <c r="I50" s="24"/>
      <c r="J50" s="24"/>
      <c r="K50" s="23"/>
      <c r="L50" s="24">
        <v>1</v>
      </c>
      <c r="M50" s="66" t="s">
        <v>128</v>
      </c>
      <c r="N50" s="24">
        <v>2.5</v>
      </c>
      <c r="O50" s="66"/>
      <c r="P50" s="66" t="s">
        <v>101</v>
      </c>
      <c r="Q50" s="66" t="s">
        <v>116</v>
      </c>
      <c r="R50" s="66"/>
      <c r="S50" s="23">
        <v>1</v>
      </c>
    </row>
    <row r="51" spans="1:19" ht="57.6" customHeight="1" x14ac:dyDescent="0.25">
      <c r="A51" s="550"/>
      <c r="B51" s="553"/>
      <c r="C51" s="555">
        <v>406</v>
      </c>
      <c r="D51" s="85"/>
      <c r="E51" s="572"/>
      <c r="F51" s="43"/>
      <c r="G51" s="44"/>
      <c r="H51" s="76">
        <v>14</v>
      </c>
      <c r="I51" s="24"/>
      <c r="J51" s="24" t="s">
        <v>160</v>
      </c>
      <c r="K51" s="23"/>
      <c r="L51" s="24">
        <v>1</v>
      </c>
      <c r="M51" s="24" t="s">
        <v>130</v>
      </c>
      <c r="N51" s="24">
        <v>2</v>
      </c>
      <c r="O51" s="66"/>
      <c r="P51" s="66" t="s">
        <v>101</v>
      </c>
      <c r="Q51" s="66" t="s">
        <v>107</v>
      </c>
      <c r="R51" s="66">
        <v>2016</v>
      </c>
      <c r="S51" s="23">
        <v>4</v>
      </c>
    </row>
    <row r="52" spans="1:19" ht="57.6" customHeight="1" x14ac:dyDescent="0.25">
      <c r="A52" s="550"/>
      <c r="B52" s="553"/>
      <c r="C52" s="561"/>
      <c r="D52" s="85"/>
      <c r="E52" s="572"/>
      <c r="F52" s="43"/>
      <c r="G52" s="44"/>
      <c r="H52" s="76"/>
      <c r="I52" s="24"/>
      <c r="J52" s="24"/>
      <c r="K52" s="23"/>
      <c r="L52" s="24">
        <v>1</v>
      </c>
      <c r="M52" s="66" t="s">
        <v>128</v>
      </c>
      <c r="N52" s="24">
        <v>2</v>
      </c>
      <c r="O52" s="66"/>
      <c r="P52" s="66" t="s">
        <v>101</v>
      </c>
      <c r="Q52" s="66" t="s">
        <v>111</v>
      </c>
      <c r="R52" s="66">
        <v>2016</v>
      </c>
      <c r="S52" s="23">
        <v>1</v>
      </c>
    </row>
    <row r="53" spans="1:19" ht="57.6" customHeight="1" x14ac:dyDescent="0.25">
      <c r="A53" s="566"/>
      <c r="B53" s="565"/>
      <c r="C53" s="53" t="s">
        <v>109</v>
      </c>
      <c r="D53" s="85"/>
      <c r="E53" s="568"/>
      <c r="F53" s="43"/>
      <c r="G53" s="44"/>
      <c r="H53" s="76"/>
      <c r="I53" s="24"/>
      <c r="J53" s="24"/>
      <c r="K53" s="23"/>
      <c r="L53" s="24">
        <v>1</v>
      </c>
      <c r="M53" s="66" t="s">
        <v>128</v>
      </c>
      <c r="N53" s="24">
        <v>2</v>
      </c>
      <c r="O53" s="66"/>
      <c r="P53" s="66" t="s">
        <v>101</v>
      </c>
      <c r="Q53" s="66" t="s">
        <v>113</v>
      </c>
      <c r="R53" s="66">
        <v>2019</v>
      </c>
      <c r="S53" s="23">
        <v>1</v>
      </c>
    </row>
    <row r="54" spans="1:19" ht="57.6" customHeight="1" x14ac:dyDescent="0.25">
      <c r="A54" s="20">
        <v>23</v>
      </c>
      <c r="B54" s="21" t="s">
        <v>44</v>
      </c>
      <c r="C54" s="53"/>
      <c r="D54" s="85"/>
      <c r="E54" s="30"/>
      <c r="F54" s="43">
        <v>45</v>
      </c>
      <c r="G54" s="44">
        <v>45</v>
      </c>
      <c r="H54" s="76"/>
      <c r="I54" s="24"/>
      <c r="J54" s="24"/>
      <c r="K54" s="23"/>
      <c r="L54" s="24"/>
      <c r="M54" s="24"/>
      <c r="N54" s="24"/>
      <c r="O54" s="66"/>
      <c r="P54" s="66"/>
      <c r="Q54" s="66"/>
      <c r="R54" s="66"/>
      <c r="S54" s="23"/>
    </row>
    <row r="55" spans="1:19" ht="57.6" customHeight="1" x14ac:dyDescent="0.25">
      <c r="A55" s="20">
        <v>24</v>
      </c>
      <c r="B55" s="21" t="s">
        <v>45</v>
      </c>
      <c r="C55" s="53">
        <v>505</v>
      </c>
      <c r="D55" s="85"/>
      <c r="E55" s="30">
        <v>1</v>
      </c>
      <c r="F55" s="43">
        <v>7</v>
      </c>
      <c r="G55" s="44">
        <v>7</v>
      </c>
      <c r="H55" s="76"/>
      <c r="I55" s="24"/>
      <c r="J55" s="24"/>
      <c r="K55" s="23"/>
      <c r="L55" s="24">
        <v>1</v>
      </c>
      <c r="M55" s="24" t="s">
        <v>130</v>
      </c>
      <c r="N55" s="24">
        <v>1.5</v>
      </c>
      <c r="O55" s="66"/>
      <c r="P55" s="66" t="s">
        <v>103</v>
      </c>
      <c r="Q55" s="66" t="s">
        <v>112</v>
      </c>
      <c r="R55" s="66"/>
      <c r="S55" s="23">
        <v>1</v>
      </c>
    </row>
    <row r="56" spans="1:19" ht="57.6" customHeight="1" x14ac:dyDescent="0.25">
      <c r="A56" s="31">
        <v>25</v>
      </c>
      <c r="B56" s="32" t="s">
        <v>46</v>
      </c>
      <c r="C56" s="54"/>
      <c r="D56" s="86"/>
      <c r="E56" s="33"/>
      <c r="F56" s="34">
        <v>6</v>
      </c>
      <c r="G56" s="35">
        <v>6</v>
      </c>
      <c r="H56" s="77"/>
      <c r="I56" s="37"/>
      <c r="J56" s="37"/>
      <c r="K56" s="36"/>
      <c r="L56" s="37"/>
      <c r="M56" s="37"/>
      <c r="N56" s="37"/>
      <c r="O56" s="78"/>
      <c r="P56" s="78"/>
      <c r="Q56" s="78"/>
      <c r="R56" s="78"/>
      <c r="S56" s="36"/>
    </row>
    <row r="57" spans="1:19" ht="57.6" customHeight="1" thickBot="1" x14ac:dyDescent="0.3">
      <c r="A57" s="25">
        <v>26</v>
      </c>
      <c r="B57" s="8" t="s">
        <v>47</v>
      </c>
      <c r="C57" s="51" t="s">
        <v>86</v>
      </c>
      <c r="D57" s="83"/>
      <c r="E57" s="38">
        <v>1</v>
      </c>
      <c r="F57" s="45">
        <v>75</v>
      </c>
      <c r="G57" s="46">
        <v>75</v>
      </c>
      <c r="H57" s="11"/>
      <c r="I57" s="26"/>
      <c r="J57" s="26"/>
      <c r="K57" s="10"/>
      <c r="L57" s="26"/>
      <c r="M57" s="26"/>
      <c r="N57" s="26"/>
      <c r="O57" s="72"/>
      <c r="P57" s="72"/>
      <c r="Q57" s="72"/>
      <c r="R57" s="72"/>
      <c r="S57" s="10"/>
    </row>
    <row r="58" spans="1:19" ht="25.9" customHeight="1" thickTop="1" x14ac:dyDescent="0.25">
      <c r="A58" s="577"/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8"/>
    </row>
    <row r="59" spans="1:19" ht="58.15" customHeight="1" thickBot="1" x14ac:dyDescent="0.3">
      <c r="A59" s="39" t="s">
        <v>48</v>
      </c>
      <c r="B59" s="586" t="s">
        <v>49</v>
      </c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7"/>
    </row>
    <row r="60" spans="1:19" ht="58.15" customHeight="1" thickTop="1" x14ac:dyDescent="0.25">
      <c r="A60" s="13">
        <v>27</v>
      </c>
      <c r="B60" s="6" t="s">
        <v>50</v>
      </c>
      <c r="C60" s="52"/>
      <c r="D60" s="84"/>
      <c r="E60" s="29"/>
      <c r="F60" s="15">
        <v>368</v>
      </c>
      <c r="G60" s="16">
        <v>368</v>
      </c>
      <c r="H60" s="74"/>
      <c r="I60" s="18"/>
      <c r="J60" s="18"/>
      <c r="K60" s="17"/>
      <c r="L60" s="18"/>
      <c r="M60" s="18"/>
      <c r="N60" s="18"/>
      <c r="O60" s="75"/>
      <c r="P60" s="75"/>
      <c r="Q60" s="75"/>
      <c r="R60" s="75"/>
      <c r="S60" s="17"/>
    </row>
    <row r="61" spans="1:19" ht="58.15" customHeight="1" x14ac:dyDescent="0.25">
      <c r="A61" s="20">
        <v>28</v>
      </c>
      <c r="B61" s="21" t="s">
        <v>51</v>
      </c>
      <c r="C61" s="53"/>
      <c r="D61" s="85"/>
      <c r="E61" s="30"/>
      <c r="F61" s="43">
        <v>93</v>
      </c>
      <c r="G61" s="44">
        <v>93</v>
      </c>
      <c r="H61" s="76"/>
      <c r="I61" s="24"/>
      <c r="J61" s="24"/>
      <c r="K61" s="23"/>
      <c r="L61" s="24"/>
      <c r="M61" s="24"/>
      <c r="N61" s="24"/>
      <c r="O61" s="66"/>
      <c r="P61" s="66"/>
      <c r="Q61" s="66"/>
      <c r="R61" s="66"/>
      <c r="S61" s="23"/>
    </row>
    <row r="62" spans="1:19" ht="58.15" customHeight="1" x14ac:dyDescent="0.25">
      <c r="A62" s="20">
        <v>29</v>
      </c>
      <c r="B62" s="21" t="s">
        <v>52</v>
      </c>
      <c r="C62" s="53"/>
      <c r="D62" s="85"/>
      <c r="E62" s="30"/>
      <c r="F62" s="43">
        <v>174</v>
      </c>
      <c r="G62" s="44">
        <v>174</v>
      </c>
      <c r="H62" s="76"/>
      <c r="I62" s="24"/>
      <c r="J62" s="24"/>
      <c r="K62" s="23"/>
      <c r="L62" s="37"/>
      <c r="M62" s="37"/>
      <c r="N62" s="37"/>
      <c r="O62" s="78"/>
      <c r="P62" s="78"/>
      <c r="Q62" s="78"/>
      <c r="R62" s="78"/>
      <c r="S62" s="23"/>
    </row>
    <row r="63" spans="1:19" ht="58.15" customHeight="1" x14ac:dyDescent="0.25">
      <c r="A63" s="20">
        <v>30</v>
      </c>
      <c r="B63" s="21" t="s">
        <v>53</v>
      </c>
      <c r="C63" s="53"/>
      <c r="D63" s="85"/>
      <c r="E63" s="30"/>
      <c r="F63" s="43">
        <v>26</v>
      </c>
      <c r="G63" s="44">
        <v>26</v>
      </c>
      <c r="H63" s="76"/>
      <c r="I63" s="24"/>
      <c r="J63" s="24"/>
      <c r="K63" s="23"/>
      <c r="L63" s="96"/>
      <c r="M63" s="96"/>
      <c r="N63" s="96"/>
      <c r="O63" s="96"/>
      <c r="P63" s="96"/>
      <c r="Q63" s="96"/>
      <c r="R63" s="96"/>
      <c r="S63" s="97"/>
    </row>
    <row r="64" spans="1:19" ht="58.15" customHeight="1" x14ac:dyDescent="0.25">
      <c r="A64" s="590">
        <v>31</v>
      </c>
      <c r="B64" s="21" t="s">
        <v>54</v>
      </c>
      <c r="C64" s="53"/>
      <c r="D64" s="85"/>
      <c r="E64" s="30"/>
      <c r="F64" s="43">
        <v>28</v>
      </c>
      <c r="G64" s="44">
        <v>28</v>
      </c>
      <c r="H64" s="76"/>
      <c r="I64" s="24"/>
      <c r="J64" s="24"/>
      <c r="K64" s="23"/>
      <c r="L64" s="92"/>
      <c r="M64" s="92"/>
      <c r="N64" s="92"/>
      <c r="O64" s="92"/>
      <c r="P64" s="92"/>
      <c r="Q64" s="92"/>
      <c r="R64" s="92"/>
      <c r="S64" s="93"/>
    </row>
    <row r="65" spans="1:19" ht="58.15" customHeight="1" x14ac:dyDescent="0.25">
      <c r="A65" s="590"/>
      <c r="B65" s="21" t="s">
        <v>55</v>
      </c>
      <c r="C65" s="53"/>
      <c r="D65" s="85"/>
      <c r="E65" s="30"/>
      <c r="F65" s="43">
        <v>28</v>
      </c>
      <c r="G65" s="44">
        <v>28</v>
      </c>
      <c r="H65" s="76"/>
      <c r="I65" s="24"/>
      <c r="J65" s="24"/>
      <c r="K65" s="23"/>
      <c r="L65" s="92"/>
      <c r="M65" s="92"/>
      <c r="N65" s="92"/>
      <c r="O65" s="92"/>
      <c r="P65" s="92"/>
      <c r="Q65" s="92"/>
      <c r="R65" s="92"/>
      <c r="S65" s="93"/>
    </row>
    <row r="66" spans="1:19" ht="58.15" customHeight="1" x14ac:dyDescent="0.25">
      <c r="A66" s="20">
        <v>32</v>
      </c>
      <c r="B66" s="21" t="s">
        <v>56</v>
      </c>
      <c r="C66" s="53"/>
      <c r="D66" s="85"/>
      <c r="E66" s="30"/>
      <c r="F66" s="43">
        <v>766</v>
      </c>
      <c r="G66" s="44">
        <v>766</v>
      </c>
      <c r="H66" s="76"/>
      <c r="I66" s="24"/>
      <c r="J66" s="24"/>
      <c r="K66" s="23"/>
      <c r="L66" s="92"/>
      <c r="M66" s="92"/>
      <c r="N66" s="92"/>
      <c r="O66" s="92"/>
      <c r="P66" s="92"/>
      <c r="Q66" s="92"/>
      <c r="R66" s="92"/>
      <c r="S66" s="93"/>
    </row>
    <row r="67" spans="1:19" ht="58.15" customHeight="1" x14ac:dyDescent="0.25">
      <c r="A67" s="20">
        <v>33</v>
      </c>
      <c r="B67" s="21" t="s">
        <v>57</v>
      </c>
      <c r="C67" s="53"/>
      <c r="D67" s="85"/>
      <c r="E67" s="30"/>
      <c r="F67" s="43">
        <v>525</v>
      </c>
      <c r="G67" s="44">
        <v>525</v>
      </c>
      <c r="H67" s="76"/>
      <c r="I67" s="24"/>
      <c r="J67" s="24"/>
      <c r="K67" s="23"/>
      <c r="L67" s="98"/>
      <c r="M67" s="98"/>
      <c r="N67" s="98"/>
      <c r="O67" s="98"/>
      <c r="P67" s="98"/>
      <c r="Q67" s="98"/>
      <c r="R67" s="98"/>
      <c r="S67" s="99"/>
    </row>
    <row r="68" spans="1:19" ht="58.15" customHeight="1" thickBot="1" x14ac:dyDescent="0.3">
      <c r="A68" s="25">
        <v>34</v>
      </c>
      <c r="B68" s="8" t="s">
        <v>58</v>
      </c>
      <c r="C68" s="51"/>
      <c r="D68" s="83"/>
      <c r="E68" s="38"/>
      <c r="F68" s="45">
        <v>176</v>
      </c>
      <c r="G68" s="46">
        <v>176</v>
      </c>
      <c r="H68" s="11"/>
      <c r="I68" s="26"/>
      <c r="J68" s="26"/>
      <c r="K68" s="10"/>
      <c r="L68" s="26"/>
      <c r="M68" s="26"/>
      <c r="N68" s="26"/>
      <c r="O68" s="72"/>
      <c r="P68" s="72"/>
      <c r="Q68" s="72"/>
      <c r="R68" s="72"/>
      <c r="S68" s="10"/>
    </row>
    <row r="69" spans="1:19" ht="27" customHeight="1" thickTop="1" thickBot="1" x14ac:dyDescent="0.3">
      <c r="A69" s="577"/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577"/>
      <c r="O69" s="577"/>
      <c r="P69" s="577"/>
      <c r="Q69" s="577"/>
      <c r="R69" s="577"/>
      <c r="S69" s="578"/>
    </row>
    <row r="70" spans="1:19" ht="58.15" customHeight="1" thickTop="1" thickBot="1" x14ac:dyDescent="0.3">
      <c r="A70" s="40" t="s">
        <v>59</v>
      </c>
      <c r="B70" s="563" t="s">
        <v>60</v>
      </c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4"/>
    </row>
    <row r="71" spans="1:19" ht="58.15" customHeight="1" thickTop="1" x14ac:dyDescent="0.25">
      <c r="A71" s="13">
        <v>35</v>
      </c>
      <c r="B71" s="6" t="s">
        <v>61</v>
      </c>
      <c r="C71" s="52"/>
      <c r="D71" s="84"/>
      <c r="E71" s="29">
        <v>1</v>
      </c>
      <c r="F71" s="15">
        <v>50</v>
      </c>
      <c r="G71" s="16">
        <v>50</v>
      </c>
      <c r="H71" s="74"/>
      <c r="I71" s="18"/>
      <c r="J71" s="18"/>
      <c r="K71" s="17"/>
      <c r="L71" s="90">
        <v>1</v>
      </c>
      <c r="M71" s="90" t="s">
        <v>128</v>
      </c>
      <c r="N71" s="90">
        <v>2</v>
      </c>
      <c r="O71" s="90"/>
      <c r="P71" s="90" t="s">
        <v>101</v>
      </c>
      <c r="Q71" s="90" t="s">
        <v>111</v>
      </c>
      <c r="R71" s="90">
        <v>2016</v>
      </c>
      <c r="S71" s="91">
        <v>1</v>
      </c>
    </row>
    <row r="72" spans="1:19" ht="58.15" customHeight="1" x14ac:dyDescent="0.25">
      <c r="A72" s="20">
        <v>36</v>
      </c>
      <c r="B72" s="21" t="s">
        <v>62</v>
      </c>
      <c r="C72" s="53"/>
      <c r="D72" s="85"/>
      <c r="E72" s="30"/>
      <c r="F72" s="423" t="s">
        <v>63</v>
      </c>
      <c r="G72" s="422"/>
      <c r="H72" s="76"/>
      <c r="I72" s="24"/>
      <c r="J72" s="24"/>
      <c r="K72" s="23"/>
      <c r="L72" s="92"/>
      <c r="M72" s="92"/>
      <c r="N72" s="92"/>
      <c r="O72" s="92"/>
      <c r="P72" s="92"/>
      <c r="Q72" s="92"/>
      <c r="R72" s="92"/>
      <c r="S72" s="93"/>
    </row>
    <row r="73" spans="1:19" ht="58.15" customHeight="1" x14ac:dyDescent="0.25">
      <c r="A73" s="20">
        <v>37</v>
      </c>
      <c r="B73" s="21" t="s">
        <v>64</v>
      </c>
      <c r="C73" s="53"/>
      <c r="D73" s="85"/>
      <c r="E73" s="30"/>
      <c r="F73" s="423" t="s">
        <v>63</v>
      </c>
      <c r="G73" s="422"/>
      <c r="H73" s="76"/>
      <c r="I73" s="24"/>
      <c r="J73" s="24"/>
      <c r="K73" s="23"/>
      <c r="L73" s="92"/>
      <c r="M73" s="92"/>
      <c r="N73" s="92"/>
      <c r="O73" s="92"/>
      <c r="P73" s="92"/>
      <c r="Q73" s="92"/>
      <c r="R73" s="92"/>
      <c r="S73" s="93"/>
    </row>
    <row r="74" spans="1:19" ht="58.15" customHeight="1" x14ac:dyDescent="0.25">
      <c r="A74" s="549">
        <v>38</v>
      </c>
      <c r="B74" s="552" t="s">
        <v>65</v>
      </c>
      <c r="C74" s="555" t="s">
        <v>149</v>
      </c>
      <c r="D74" s="85"/>
      <c r="E74" s="30"/>
      <c r="F74" s="423" t="s">
        <v>63</v>
      </c>
      <c r="G74" s="422"/>
      <c r="H74" s="76">
        <v>3</v>
      </c>
      <c r="I74" s="24"/>
      <c r="J74" s="24" t="s">
        <v>157</v>
      </c>
      <c r="K74" s="23"/>
      <c r="L74" s="92"/>
      <c r="M74" s="92"/>
      <c r="N74" s="92"/>
      <c r="O74" s="92"/>
      <c r="P74" s="92"/>
      <c r="Q74" s="92"/>
      <c r="R74" s="92"/>
      <c r="S74" s="93"/>
    </row>
    <row r="75" spans="1:19" ht="58.15" customHeight="1" x14ac:dyDescent="0.25">
      <c r="A75" s="550"/>
      <c r="B75" s="553"/>
      <c r="C75" s="561"/>
      <c r="D75" s="85"/>
      <c r="E75" s="30"/>
      <c r="F75" s="43"/>
      <c r="G75" s="44"/>
      <c r="H75" s="76">
        <v>6</v>
      </c>
      <c r="I75" s="24"/>
      <c r="J75" s="24" t="s">
        <v>158</v>
      </c>
      <c r="K75" s="23"/>
      <c r="L75" s="92"/>
      <c r="M75" s="92"/>
      <c r="N75" s="92"/>
      <c r="O75" s="92"/>
      <c r="P75" s="92"/>
      <c r="Q75" s="92"/>
      <c r="R75" s="92"/>
      <c r="S75" s="93"/>
    </row>
    <row r="76" spans="1:19" ht="58.15" customHeight="1" x14ac:dyDescent="0.25">
      <c r="A76" s="550"/>
      <c r="B76" s="553"/>
      <c r="C76" s="555" t="s">
        <v>145</v>
      </c>
      <c r="D76" s="85"/>
      <c r="E76" s="30"/>
      <c r="F76" s="43"/>
      <c r="G76" s="44"/>
      <c r="H76" s="76">
        <v>1</v>
      </c>
      <c r="I76" s="24"/>
      <c r="J76" s="24" t="s">
        <v>157</v>
      </c>
      <c r="K76" s="23"/>
      <c r="L76" s="92"/>
      <c r="M76" s="92"/>
      <c r="N76" s="92"/>
      <c r="O76" s="92"/>
      <c r="P76" s="92"/>
      <c r="Q76" s="92"/>
      <c r="R76" s="92"/>
      <c r="S76" s="93"/>
    </row>
    <row r="77" spans="1:19" ht="58.15" customHeight="1" x14ac:dyDescent="0.25">
      <c r="A77" s="550"/>
      <c r="B77" s="553"/>
      <c r="C77" s="561"/>
      <c r="D77" s="85"/>
      <c r="E77" s="30"/>
      <c r="F77" s="43"/>
      <c r="G77" s="44"/>
      <c r="H77" s="76">
        <v>6</v>
      </c>
      <c r="I77" s="24"/>
      <c r="J77" s="24" t="s">
        <v>158</v>
      </c>
      <c r="K77" s="23"/>
      <c r="L77" s="92"/>
      <c r="M77" s="92"/>
      <c r="N77" s="92"/>
      <c r="O77" s="92"/>
      <c r="P77" s="92"/>
      <c r="Q77" s="92"/>
      <c r="R77" s="92"/>
      <c r="S77" s="93"/>
    </row>
    <row r="78" spans="1:19" ht="58.15" customHeight="1" x14ac:dyDescent="0.25">
      <c r="A78" s="550"/>
      <c r="B78" s="553"/>
      <c r="C78" s="555" t="s">
        <v>146</v>
      </c>
      <c r="D78" s="85"/>
      <c r="E78" s="30"/>
      <c r="F78" s="43"/>
      <c r="G78" s="44"/>
      <c r="H78" s="76">
        <v>1</v>
      </c>
      <c r="I78" s="24"/>
      <c r="J78" s="24" t="s">
        <v>157</v>
      </c>
      <c r="K78" s="23"/>
      <c r="L78" s="92"/>
      <c r="M78" s="92"/>
      <c r="N78" s="92"/>
      <c r="O78" s="92"/>
      <c r="P78" s="92"/>
      <c r="Q78" s="92"/>
      <c r="R78" s="92"/>
      <c r="S78" s="93"/>
    </row>
    <row r="79" spans="1:19" ht="58.15" customHeight="1" x14ac:dyDescent="0.25">
      <c r="A79" s="550"/>
      <c r="B79" s="553"/>
      <c r="C79" s="561"/>
      <c r="D79" s="85"/>
      <c r="E79" s="30"/>
      <c r="F79" s="43"/>
      <c r="G79" s="44"/>
      <c r="H79" s="76">
        <v>6</v>
      </c>
      <c r="I79" s="24"/>
      <c r="J79" s="24" t="s">
        <v>158</v>
      </c>
      <c r="K79" s="23"/>
      <c r="L79" s="92"/>
      <c r="M79" s="92"/>
      <c r="N79" s="92"/>
      <c r="O79" s="92"/>
      <c r="P79" s="92"/>
      <c r="Q79" s="92"/>
      <c r="R79" s="92"/>
      <c r="S79" s="93"/>
    </row>
    <row r="80" spans="1:19" ht="58.15" customHeight="1" x14ac:dyDescent="0.25">
      <c r="A80" s="550"/>
      <c r="B80" s="553"/>
      <c r="C80" s="555" t="s">
        <v>147</v>
      </c>
      <c r="D80" s="85"/>
      <c r="E80" s="30"/>
      <c r="F80" s="43"/>
      <c r="G80" s="44"/>
      <c r="H80" s="76">
        <v>2</v>
      </c>
      <c r="I80" s="24"/>
      <c r="J80" s="24" t="s">
        <v>157</v>
      </c>
      <c r="K80" s="23"/>
      <c r="L80" s="92"/>
      <c r="M80" s="92"/>
      <c r="N80" s="92"/>
      <c r="O80" s="92"/>
      <c r="P80" s="92"/>
      <c r="Q80" s="92"/>
      <c r="R80" s="92"/>
      <c r="S80" s="93"/>
    </row>
    <row r="81" spans="1:19" ht="58.15" customHeight="1" x14ac:dyDescent="0.25">
      <c r="A81" s="566"/>
      <c r="B81" s="565"/>
      <c r="C81" s="561"/>
      <c r="D81" s="85"/>
      <c r="E81" s="30"/>
      <c r="F81" s="43"/>
      <c r="G81" s="44"/>
      <c r="H81" s="76">
        <v>7</v>
      </c>
      <c r="I81" s="24"/>
      <c r="J81" s="24" t="s">
        <v>158</v>
      </c>
      <c r="K81" s="23"/>
      <c r="L81" s="92"/>
      <c r="M81" s="92"/>
      <c r="N81" s="92"/>
      <c r="O81" s="92"/>
      <c r="P81" s="92"/>
      <c r="Q81" s="92"/>
      <c r="R81" s="92"/>
      <c r="S81" s="93"/>
    </row>
    <row r="82" spans="1:19" ht="58.15" customHeight="1" x14ac:dyDescent="0.25">
      <c r="A82" s="549">
        <v>39</v>
      </c>
      <c r="B82" s="552" t="s">
        <v>66</v>
      </c>
      <c r="C82" s="555" t="s">
        <v>89</v>
      </c>
      <c r="D82" s="85"/>
      <c r="E82" s="30"/>
      <c r="F82" s="423" t="s">
        <v>63</v>
      </c>
      <c r="G82" s="422"/>
      <c r="H82" s="76">
        <v>2</v>
      </c>
      <c r="I82" s="24"/>
      <c r="J82" s="24" t="s">
        <v>157</v>
      </c>
      <c r="K82" s="23"/>
      <c r="L82" s="92"/>
      <c r="M82" s="92"/>
      <c r="N82" s="92"/>
      <c r="O82" s="92"/>
      <c r="P82" s="92"/>
      <c r="Q82" s="92"/>
      <c r="R82" s="92"/>
      <c r="S82" s="93"/>
    </row>
    <row r="83" spans="1:19" ht="58.15" customHeight="1" x14ac:dyDescent="0.25">
      <c r="A83" s="550"/>
      <c r="B83" s="553"/>
      <c r="C83" s="561"/>
      <c r="D83" s="85"/>
      <c r="E83" s="30"/>
      <c r="F83" s="43"/>
      <c r="G83" s="44"/>
      <c r="H83" s="76">
        <v>4</v>
      </c>
      <c r="I83" s="24"/>
      <c r="J83" s="24" t="s">
        <v>158</v>
      </c>
      <c r="K83" s="23"/>
      <c r="L83" s="92"/>
      <c r="M83" s="92"/>
      <c r="N83" s="92"/>
      <c r="O83" s="92"/>
      <c r="P83" s="92"/>
      <c r="Q83" s="92"/>
      <c r="R83" s="92"/>
      <c r="S83" s="93"/>
    </row>
    <row r="84" spans="1:19" ht="58.15" customHeight="1" x14ac:dyDescent="0.25">
      <c r="A84" s="550"/>
      <c r="B84" s="553"/>
      <c r="C84" s="555" t="s">
        <v>148</v>
      </c>
      <c r="D84" s="85"/>
      <c r="E84" s="30"/>
      <c r="F84" s="43"/>
      <c r="G84" s="44"/>
      <c r="H84" s="76">
        <v>4</v>
      </c>
      <c r="I84" s="24"/>
      <c r="J84" s="24" t="s">
        <v>157</v>
      </c>
      <c r="K84" s="23"/>
      <c r="L84" s="92"/>
      <c r="M84" s="92"/>
      <c r="N84" s="92"/>
      <c r="O84" s="92"/>
      <c r="P84" s="92"/>
      <c r="Q84" s="92"/>
      <c r="R84" s="92"/>
      <c r="S84" s="93"/>
    </row>
    <row r="85" spans="1:19" ht="58.15" customHeight="1" x14ac:dyDescent="0.25">
      <c r="A85" s="566"/>
      <c r="B85" s="565"/>
      <c r="C85" s="561"/>
      <c r="D85" s="85"/>
      <c r="E85" s="30"/>
      <c r="F85" s="43"/>
      <c r="G85" s="44"/>
      <c r="H85" s="76">
        <v>5</v>
      </c>
      <c r="I85" s="24"/>
      <c r="J85" s="24" t="s">
        <v>158</v>
      </c>
      <c r="K85" s="23"/>
      <c r="L85" s="92"/>
      <c r="M85" s="92"/>
      <c r="N85" s="92"/>
      <c r="O85" s="92"/>
      <c r="P85" s="92"/>
      <c r="Q85" s="92"/>
      <c r="R85" s="92"/>
      <c r="S85" s="93"/>
    </row>
    <row r="86" spans="1:19" ht="58.15" customHeight="1" x14ac:dyDescent="0.25">
      <c r="A86" s="20">
        <v>40</v>
      </c>
      <c r="B86" s="21" t="s">
        <v>67</v>
      </c>
      <c r="C86" s="53"/>
      <c r="D86" s="85"/>
      <c r="E86" s="30"/>
      <c r="F86" s="423" t="s">
        <v>63</v>
      </c>
      <c r="G86" s="422"/>
      <c r="H86" s="76"/>
      <c r="I86" s="24"/>
      <c r="J86" s="24"/>
      <c r="K86" s="23"/>
      <c r="L86" s="92"/>
      <c r="M86" s="92"/>
      <c r="N86" s="92"/>
      <c r="O86" s="92"/>
      <c r="P86" s="92"/>
      <c r="Q86" s="92"/>
      <c r="R86" s="92"/>
      <c r="S86" s="93"/>
    </row>
    <row r="87" spans="1:19" ht="58.15" customHeight="1" x14ac:dyDescent="0.25">
      <c r="A87" s="20">
        <v>41</v>
      </c>
      <c r="B87" s="21" t="s">
        <v>68</v>
      </c>
      <c r="C87" s="53"/>
      <c r="D87" s="85"/>
      <c r="E87" s="30"/>
      <c r="F87" s="43">
        <v>73</v>
      </c>
      <c r="G87" s="44">
        <v>73</v>
      </c>
      <c r="H87" s="76"/>
      <c r="I87" s="24"/>
      <c r="J87" s="24"/>
      <c r="K87" s="23"/>
      <c r="L87" s="92"/>
      <c r="M87" s="92"/>
      <c r="N87" s="92"/>
      <c r="O87" s="92"/>
      <c r="P87" s="92"/>
      <c r="Q87" s="92"/>
      <c r="R87" s="92"/>
      <c r="S87" s="93"/>
    </row>
    <row r="88" spans="1:19" ht="58.15" customHeight="1" thickBot="1" x14ac:dyDescent="0.3">
      <c r="A88" s="25">
        <v>42</v>
      </c>
      <c r="B88" s="8" t="s">
        <v>69</v>
      </c>
      <c r="C88" s="51"/>
      <c r="D88" s="83"/>
      <c r="E88" s="38"/>
      <c r="F88" s="575" t="s">
        <v>63</v>
      </c>
      <c r="G88" s="576"/>
      <c r="H88" s="11"/>
      <c r="I88" s="26"/>
      <c r="J88" s="26"/>
      <c r="K88" s="10"/>
      <c r="L88" s="94"/>
      <c r="M88" s="94"/>
      <c r="N88" s="94"/>
      <c r="O88" s="94"/>
      <c r="P88" s="94"/>
      <c r="Q88" s="94"/>
      <c r="R88" s="94"/>
      <c r="S88" s="95"/>
    </row>
    <row r="89" spans="1:19" ht="27" customHeight="1" thickTop="1" thickBot="1" x14ac:dyDescent="0.3">
      <c r="A89" s="577"/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L89" s="577"/>
      <c r="M89" s="577"/>
      <c r="N89" s="577"/>
      <c r="O89" s="577"/>
      <c r="P89" s="577"/>
      <c r="Q89" s="577"/>
      <c r="R89" s="577"/>
      <c r="S89" s="578"/>
    </row>
    <row r="90" spans="1:19" ht="58.15" customHeight="1" thickTop="1" thickBot="1" x14ac:dyDescent="0.3">
      <c r="A90" s="40" t="s">
        <v>70</v>
      </c>
      <c r="B90" s="563" t="s">
        <v>71</v>
      </c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4"/>
    </row>
    <row r="91" spans="1:19" ht="58.15" customHeight="1" thickTop="1" x14ac:dyDescent="0.25">
      <c r="A91" s="13">
        <v>43</v>
      </c>
      <c r="B91" s="6" t="s">
        <v>72</v>
      </c>
      <c r="C91" s="52"/>
      <c r="D91" s="84"/>
      <c r="E91" s="29"/>
      <c r="F91" s="15">
        <v>14</v>
      </c>
      <c r="G91" s="16">
        <v>14</v>
      </c>
      <c r="H91" s="74"/>
      <c r="I91" s="18"/>
      <c r="J91" s="18"/>
      <c r="K91" s="17"/>
      <c r="L91" s="90"/>
      <c r="M91" s="90"/>
      <c r="N91" s="90"/>
      <c r="O91" s="90"/>
      <c r="P91" s="90"/>
      <c r="Q91" s="90"/>
      <c r="R91" s="90"/>
      <c r="S91" s="91"/>
    </row>
    <row r="92" spans="1:19" ht="58.15" customHeight="1" x14ac:dyDescent="0.25">
      <c r="A92" s="20">
        <v>43</v>
      </c>
      <c r="B92" s="21" t="s">
        <v>73</v>
      </c>
      <c r="C92" s="53"/>
      <c r="D92" s="85"/>
      <c r="E92" s="30"/>
      <c r="F92" s="43">
        <v>32</v>
      </c>
      <c r="G92" s="44">
        <v>32</v>
      </c>
      <c r="H92" s="76"/>
      <c r="I92" s="24"/>
      <c r="J92" s="24"/>
      <c r="K92" s="23"/>
      <c r="L92" s="92"/>
      <c r="M92" s="92"/>
      <c r="N92" s="92"/>
      <c r="O92" s="92"/>
      <c r="P92" s="92"/>
      <c r="Q92" s="92"/>
      <c r="R92" s="92"/>
      <c r="S92" s="93"/>
    </row>
    <row r="93" spans="1:19" ht="58.15" customHeight="1" x14ac:dyDescent="0.25">
      <c r="A93" s="20"/>
      <c r="B93" s="21" t="s">
        <v>143</v>
      </c>
      <c r="C93" s="53"/>
      <c r="D93" s="85"/>
      <c r="E93" s="30"/>
      <c r="F93" s="43"/>
      <c r="G93" s="44"/>
      <c r="H93" s="76"/>
      <c r="I93" s="24"/>
      <c r="J93" s="24"/>
      <c r="K93" s="23"/>
      <c r="L93" s="92"/>
      <c r="M93" s="92"/>
      <c r="N93" s="92"/>
      <c r="O93" s="92"/>
      <c r="P93" s="92"/>
      <c r="Q93" s="92"/>
      <c r="R93" s="92"/>
      <c r="S93" s="93"/>
    </row>
    <row r="94" spans="1:19" ht="58.15" customHeight="1" x14ac:dyDescent="0.25">
      <c r="A94" s="31"/>
      <c r="B94" s="552" t="s">
        <v>142</v>
      </c>
      <c r="C94" s="555" t="s">
        <v>144</v>
      </c>
      <c r="D94" s="86"/>
      <c r="E94" s="567"/>
      <c r="F94" s="34"/>
      <c r="G94" s="35"/>
      <c r="H94" s="77">
        <v>2</v>
      </c>
      <c r="I94" s="37"/>
      <c r="J94" s="37" t="s">
        <v>158</v>
      </c>
      <c r="K94" s="36"/>
      <c r="L94" s="92"/>
      <c r="M94" s="92"/>
      <c r="N94" s="92"/>
      <c r="O94" s="92"/>
      <c r="P94" s="92"/>
      <c r="Q94" s="92"/>
      <c r="R94" s="92"/>
      <c r="S94" s="93"/>
    </row>
    <row r="95" spans="1:19" ht="58.15" customHeight="1" x14ac:dyDescent="0.25">
      <c r="A95" s="31"/>
      <c r="B95" s="565"/>
      <c r="C95" s="561"/>
      <c r="D95" s="86"/>
      <c r="E95" s="568"/>
      <c r="F95" s="34"/>
      <c r="G95" s="35"/>
      <c r="H95" s="77">
        <v>4</v>
      </c>
      <c r="I95" s="37"/>
      <c r="J95" s="37" t="s">
        <v>155</v>
      </c>
      <c r="K95" s="36"/>
      <c r="L95" s="92"/>
      <c r="M95" s="92"/>
      <c r="N95" s="92"/>
      <c r="O95" s="92"/>
      <c r="P95" s="92"/>
      <c r="Q95" s="92"/>
      <c r="R95" s="92"/>
      <c r="S95" s="93"/>
    </row>
    <row r="96" spans="1:19" ht="58.15" customHeight="1" x14ac:dyDescent="0.25">
      <c r="A96" s="31"/>
      <c r="B96" s="32" t="s">
        <v>142</v>
      </c>
      <c r="C96" s="54" t="s">
        <v>150</v>
      </c>
      <c r="D96" s="86"/>
      <c r="E96" s="33"/>
      <c r="F96" s="34"/>
      <c r="G96" s="35"/>
      <c r="H96" s="77">
        <v>4</v>
      </c>
      <c r="I96" s="37"/>
      <c r="J96" s="37" t="s">
        <v>155</v>
      </c>
      <c r="K96" s="36"/>
      <c r="L96" s="92"/>
      <c r="M96" s="92"/>
      <c r="N96" s="92"/>
      <c r="O96" s="92"/>
      <c r="P96" s="92"/>
      <c r="Q96" s="92"/>
      <c r="R96" s="92"/>
      <c r="S96" s="93"/>
    </row>
    <row r="97" spans="1:19" ht="58.15" customHeight="1" x14ac:dyDescent="0.25">
      <c r="A97" s="31"/>
      <c r="B97" s="32" t="s">
        <v>142</v>
      </c>
      <c r="C97" s="54" t="s">
        <v>151</v>
      </c>
      <c r="D97" s="86"/>
      <c r="E97" s="33"/>
      <c r="F97" s="34"/>
      <c r="G97" s="35"/>
      <c r="H97" s="77">
        <v>18</v>
      </c>
      <c r="I97" s="37"/>
      <c r="J97" s="37" t="s">
        <v>156</v>
      </c>
      <c r="K97" s="36"/>
      <c r="L97" s="92"/>
      <c r="M97" s="92"/>
      <c r="N97" s="92"/>
      <c r="O97" s="92"/>
      <c r="P97" s="92"/>
      <c r="Q97" s="92"/>
      <c r="R97" s="92"/>
      <c r="S97" s="93"/>
    </row>
    <row r="98" spans="1:19" ht="58.15" customHeight="1" x14ac:dyDescent="0.25">
      <c r="A98" s="31"/>
      <c r="B98" s="32" t="s">
        <v>142</v>
      </c>
      <c r="C98" s="54" t="s">
        <v>152</v>
      </c>
      <c r="D98" s="86"/>
      <c r="E98" s="33"/>
      <c r="F98" s="34"/>
      <c r="G98" s="35"/>
      <c r="H98" s="77">
        <v>17</v>
      </c>
      <c r="I98" s="37"/>
      <c r="J98" s="37" t="s">
        <v>156</v>
      </c>
      <c r="K98" s="36"/>
      <c r="L98" s="92"/>
      <c r="M98" s="92"/>
      <c r="N98" s="92"/>
      <c r="O98" s="92"/>
      <c r="P98" s="92"/>
      <c r="Q98" s="92"/>
      <c r="R98" s="92"/>
      <c r="S98" s="93"/>
    </row>
    <row r="99" spans="1:19" ht="58.15" customHeight="1" thickBot="1" x14ac:dyDescent="0.3">
      <c r="A99" s="25"/>
      <c r="B99" s="8" t="s">
        <v>142</v>
      </c>
      <c r="C99" s="51" t="s">
        <v>153</v>
      </c>
      <c r="D99" s="83"/>
      <c r="E99" s="38"/>
      <c r="F99" s="45"/>
      <c r="G99" s="46"/>
      <c r="H99" s="11">
        <v>10</v>
      </c>
      <c r="I99" s="26"/>
      <c r="J99" s="26" t="s">
        <v>156</v>
      </c>
      <c r="K99" s="10"/>
      <c r="L99" s="94"/>
      <c r="M99" s="94"/>
      <c r="N99" s="94"/>
      <c r="O99" s="94"/>
      <c r="P99" s="94"/>
      <c r="Q99" s="94"/>
      <c r="R99" s="94"/>
      <c r="S99" s="95"/>
    </row>
    <row r="100" spans="1:19" ht="27" customHeight="1" thickTop="1" thickBot="1" x14ac:dyDescent="0.3">
      <c r="A100" s="579"/>
      <c r="B100" s="579"/>
      <c r="C100" s="579"/>
      <c r="D100" s="579"/>
      <c r="E100" s="579"/>
      <c r="F100" s="579"/>
      <c r="G100" s="579"/>
      <c r="H100" s="579"/>
      <c r="I100" s="579"/>
      <c r="J100" s="579"/>
      <c r="K100" s="579"/>
      <c r="L100" s="579"/>
      <c r="M100" s="579"/>
      <c r="N100" s="579"/>
      <c r="O100" s="579"/>
      <c r="P100" s="579"/>
      <c r="Q100" s="579"/>
      <c r="R100" s="579"/>
      <c r="S100" s="580"/>
    </row>
    <row r="101" spans="1:19" ht="58.15" customHeight="1" thickTop="1" thickBot="1" x14ac:dyDescent="0.3">
      <c r="A101" s="40"/>
      <c r="B101" s="563" t="s">
        <v>74</v>
      </c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4"/>
    </row>
    <row r="102" spans="1:19" ht="58.15" customHeight="1" thickTop="1" x14ac:dyDescent="0.25">
      <c r="A102" s="581">
        <v>1</v>
      </c>
      <c r="B102" s="581" t="s">
        <v>97</v>
      </c>
      <c r="C102" s="562" t="s">
        <v>120</v>
      </c>
      <c r="D102" s="84"/>
      <c r="E102" s="571">
        <v>4</v>
      </c>
      <c r="F102" s="15"/>
      <c r="G102" s="16"/>
      <c r="H102" s="74">
        <v>1</v>
      </c>
      <c r="I102" s="18"/>
      <c r="J102" s="18" t="s">
        <v>157</v>
      </c>
      <c r="K102" s="17"/>
      <c r="L102" s="18"/>
      <c r="M102" s="18"/>
      <c r="N102" s="18"/>
      <c r="O102" s="75"/>
      <c r="P102" s="75" t="s">
        <v>102</v>
      </c>
      <c r="Q102" s="75"/>
      <c r="R102" s="75">
        <v>2015</v>
      </c>
      <c r="S102" s="17"/>
    </row>
    <row r="103" spans="1:19" ht="58.15" customHeight="1" x14ac:dyDescent="0.25">
      <c r="A103" s="582"/>
      <c r="B103" s="582"/>
      <c r="C103" s="561"/>
      <c r="D103" s="89"/>
      <c r="E103" s="572"/>
      <c r="F103" s="60"/>
      <c r="G103" s="61"/>
      <c r="H103" s="79">
        <v>5</v>
      </c>
      <c r="I103" s="65"/>
      <c r="J103" s="65" t="s">
        <v>158</v>
      </c>
      <c r="K103" s="64"/>
      <c r="L103" s="65"/>
      <c r="M103" s="65"/>
      <c r="N103" s="65"/>
      <c r="O103" s="80"/>
      <c r="P103" s="80"/>
      <c r="Q103" s="80"/>
      <c r="R103" s="80"/>
      <c r="S103" s="64"/>
    </row>
    <row r="104" spans="1:19" ht="58.15" customHeight="1" x14ac:dyDescent="0.25">
      <c r="A104" s="582"/>
      <c r="B104" s="582"/>
      <c r="C104" s="555" t="s">
        <v>117</v>
      </c>
      <c r="D104" s="89"/>
      <c r="E104" s="572"/>
      <c r="F104" s="60"/>
      <c r="G104" s="61"/>
      <c r="H104" s="79">
        <v>1</v>
      </c>
      <c r="I104" s="65"/>
      <c r="J104" s="65" t="s">
        <v>157</v>
      </c>
      <c r="K104" s="64"/>
      <c r="L104" s="24">
        <v>1</v>
      </c>
      <c r="M104" s="65" t="s">
        <v>128</v>
      </c>
      <c r="N104" s="65">
        <v>2</v>
      </c>
      <c r="O104" s="80"/>
      <c r="P104" s="80" t="s">
        <v>102</v>
      </c>
      <c r="Q104" s="80" t="s">
        <v>121</v>
      </c>
      <c r="R104" s="80">
        <v>2015</v>
      </c>
      <c r="S104" s="64"/>
    </row>
    <row r="105" spans="1:19" ht="58.15" customHeight="1" x14ac:dyDescent="0.25">
      <c r="A105" s="582"/>
      <c r="B105" s="582"/>
      <c r="C105" s="561"/>
      <c r="D105" s="89"/>
      <c r="E105" s="572"/>
      <c r="F105" s="60"/>
      <c r="G105" s="61"/>
      <c r="H105" s="79">
        <v>7</v>
      </c>
      <c r="I105" s="65"/>
      <c r="J105" s="65" t="s">
        <v>156</v>
      </c>
      <c r="K105" s="64"/>
      <c r="L105" s="24"/>
      <c r="M105" s="65"/>
      <c r="N105" s="65"/>
      <c r="O105" s="80"/>
      <c r="P105" s="80"/>
      <c r="Q105" s="80"/>
      <c r="R105" s="80"/>
      <c r="S105" s="64"/>
    </row>
    <row r="106" spans="1:19" ht="58.15" customHeight="1" x14ac:dyDescent="0.25">
      <c r="A106" s="582"/>
      <c r="B106" s="582"/>
      <c r="C106" s="555" t="s">
        <v>118</v>
      </c>
      <c r="D106" s="89"/>
      <c r="E106" s="572"/>
      <c r="F106" s="60"/>
      <c r="G106" s="61"/>
      <c r="H106" s="79">
        <v>1</v>
      </c>
      <c r="I106" s="65"/>
      <c r="J106" s="65" t="s">
        <v>157</v>
      </c>
      <c r="K106" s="64"/>
      <c r="L106" s="24">
        <v>1</v>
      </c>
      <c r="M106" s="65" t="s">
        <v>130</v>
      </c>
      <c r="N106" s="65">
        <v>2</v>
      </c>
      <c r="O106" s="80"/>
      <c r="P106" s="80" t="s">
        <v>101</v>
      </c>
      <c r="Q106" s="80" t="s">
        <v>107</v>
      </c>
      <c r="R106" s="80">
        <v>2016</v>
      </c>
      <c r="S106" s="64"/>
    </row>
    <row r="107" spans="1:19" ht="58.15" customHeight="1" x14ac:dyDescent="0.25">
      <c r="A107" s="582"/>
      <c r="B107" s="582"/>
      <c r="C107" s="561"/>
      <c r="D107" s="89"/>
      <c r="E107" s="572"/>
      <c r="F107" s="60"/>
      <c r="G107" s="61"/>
      <c r="H107" s="79">
        <v>7</v>
      </c>
      <c r="I107" s="65"/>
      <c r="J107" s="65" t="s">
        <v>156</v>
      </c>
      <c r="K107" s="64"/>
      <c r="L107" s="65"/>
      <c r="M107" s="65"/>
      <c r="N107" s="65"/>
      <c r="O107" s="80"/>
      <c r="P107" s="80"/>
      <c r="Q107" s="80"/>
      <c r="R107" s="80"/>
      <c r="S107" s="64"/>
    </row>
    <row r="108" spans="1:19" ht="58.15" customHeight="1" x14ac:dyDescent="0.25">
      <c r="A108" s="583"/>
      <c r="B108" s="583"/>
      <c r="C108" s="59" t="s">
        <v>119</v>
      </c>
      <c r="D108" s="89"/>
      <c r="E108" s="568"/>
      <c r="F108" s="60"/>
      <c r="G108" s="61"/>
      <c r="H108" s="79">
        <v>2</v>
      </c>
      <c r="I108" s="65"/>
      <c r="J108" s="65" t="s">
        <v>156</v>
      </c>
      <c r="K108" s="64"/>
      <c r="L108" s="65"/>
      <c r="M108" s="65"/>
      <c r="N108" s="65"/>
      <c r="O108" s="80"/>
      <c r="P108" s="80"/>
      <c r="Q108" s="80"/>
      <c r="R108" s="80"/>
      <c r="S108" s="64"/>
    </row>
    <row r="109" spans="1:19" ht="58.15" customHeight="1" x14ac:dyDescent="0.25">
      <c r="A109" s="57">
        <v>2</v>
      </c>
      <c r="B109" s="21" t="s">
        <v>96</v>
      </c>
      <c r="C109" s="53" t="s">
        <v>114</v>
      </c>
      <c r="D109" s="85"/>
      <c r="E109" s="30">
        <v>2</v>
      </c>
      <c r="F109" s="43"/>
      <c r="G109" s="44"/>
      <c r="H109" s="76">
        <v>2</v>
      </c>
      <c r="I109" s="24"/>
      <c r="J109" s="24" t="s">
        <v>155</v>
      </c>
      <c r="K109" s="23"/>
      <c r="L109" s="24"/>
      <c r="M109" s="24"/>
      <c r="N109" s="24"/>
      <c r="O109" s="66"/>
      <c r="P109" s="66" t="s">
        <v>105</v>
      </c>
      <c r="Q109" s="66"/>
      <c r="R109" s="66">
        <v>2012</v>
      </c>
      <c r="S109" s="23"/>
    </row>
    <row r="110" spans="1:19" ht="58.15" customHeight="1" x14ac:dyDescent="0.25">
      <c r="A110" s="549">
        <v>3</v>
      </c>
      <c r="B110" s="584" t="s">
        <v>90</v>
      </c>
      <c r="C110" s="555" t="s">
        <v>91</v>
      </c>
      <c r="D110" s="85"/>
      <c r="E110" s="30">
        <v>1</v>
      </c>
      <c r="F110" s="43"/>
      <c r="G110" s="44"/>
      <c r="H110" s="76">
        <v>1</v>
      </c>
      <c r="I110" s="24"/>
      <c r="J110" s="24" t="s">
        <v>154</v>
      </c>
      <c r="K110" s="23"/>
      <c r="L110" s="24">
        <v>1</v>
      </c>
      <c r="M110" s="65" t="s">
        <v>128</v>
      </c>
      <c r="N110" s="24">
        <v>2</v>
      </c>
      <c r="O110" s="66"/>
      <c r="P110" s="66" t="s">
        <v>101</v>
      </c>
      <c r="Q110" s="66" t="s">
        <v>100</v>
      </c>
      <c r="R110" s="66">
        <v>2015</v>
      </c>
      <c r="S110" s="23">
        <v>2</v>
      </c>
    </row>
    <row r="111" spans="1:19" ht="58.15" customHeight="1" x14ac:dyDescent="0.25">
      <c r="A111" s="566"/>
      <c r="B111" s="583"/>
      <c r="C111" s="561"/>
      <c r="D111" s="85"/>
      <c r="E111" s="30"/>
      <c r="F111" s="43"/>
      <c r="G111" s="44"/>
      <c r="H111" s="76">
        <v>5</v>
      </c>
      <c r="I111" s="24"/>
      <c r="J111" s="24" t="s">
        <v>155</v>
      </c>
      <c r="K111" s="23"/>
      <c r="L111" s="24"/>
      <c r="M111" s="65"/>
      <c r="N111" s="24"/>
      <c r="O111" s="66"/>
      <c r="P111" s="66"/>
      <c r="Q111" s="66"/>
      <c r="R111" s="66"/>
      <c r="S111" s="23"/>
    </row>
    <row r="112" spans="1:19" ht="58.15" customHeight="1" x14ac:dyDescent="0.25">
      <c r="A112" s="57">
        <v>4</v>
      </c>
      <c r="B112" s="21" t="s">
        <v>92</v>
      </c>
      <c r="C112" s="53" t="s">
        <v>93</v>
      </c>
      <c r="D112" s="85"/>
      <c r="E112" s="30">
        <v>1</v>
      </c>
      <c r="F112" s="43"/>
      <c r="G112" s="44"/>
      <c r="H112" s="76"/>
      <c r="I112" s="24"/>
      <c r="J112" s="24"/>
      <c r="K112" s="23"/>
      <c r="L112" s="24"/>
      <c r="M112" s="24"/>
      <c r="N112" s="24"/>
      <c r="O112" s="66"/>
      <c r="P112" s="66"/>
      <c r="Q112" s="66"/>
      <c r="R112" s="66"/>
      <c r="S112" s="23"/>
    </row>
    <row r="113" spans="1:19" ht="58.15" customHeight="1" x14ac:dyDescent="0.25">
      <c r="A113" s="62">
        <v>5</v>
      </c>
      <c r="B113" s="32" t="s">
        <v>94</v>
      </c>
      <c r="C113" s="54"/>
      <c r="D113" s="86"/>
      <c r="E113" s="33">
        <v>1</v>
      </c>
      <c r="F113" s="34"/>
      <c r="G113" s="35"/>
      <c r="H113" s="77"/>
      <c r="I113" s="37"/>
      <c r="J113" s="37"/>
      <c r="K113" s="36"/>
      <c r="L113" s="37"/>
      <c r="M113" s="37"/>
      <c r="N113" s="37"/>
      <c r="O113" s="78"/>
      <c r="P113" s="78"/>
      <c r="Q113" s="78"/>
      <c r="R113" s="78"/>
      <c r="S113" s="36"/>
    </row>
    <row r="114" spans="1:19" ht="58.15" customHeight="1" x14ac:dyDescent="0.25">
      <c r="A114" s="549">
        <v>6</v>
      </c>
      <c r="B114" s="552" t="s">
        <v>95</v>
      </c>
      <c r="C114" s="555"/>
      <c r="D114" s="86"/>
      <c r="E114" s="567">
        <v>1</v>
      </c>
      <c r="F114" s="34"/>
      <c r="G114" s="35"/>
      <c r="H114" s="77"/>
      <c r="I114" s="37"/>
      <c r="J114" s="37"/>
      <c r="K114" s="36"/>
      <c r="L114" s="24">
        <v>1</v>
      </c>
      <c r="M114" s="37" t="s">
        <v>130</v>
      </c>
      <c r="N114" s="37">
        <v>2</v>
      </c>
      <c r="O114" s="78"/>
      <c r="P114" s="78" t="s">
        <v>101</v>
      </c>
      <c r="Q114" s="78" t="s">
        <v>132</v>
      </c>
      <c r="R114" s="78">
        <v>2015</v>
      </c>
      <c r="S114" s="36">
        <v>4</v>
      </c>
    </row>
    <row r="115" spans="1:19" ht="58.15" customHeight="1" x14ac:dyDescent="0.25">
      <c r="A115" s="566"/>
      <c r="B115" s="565"/>
      <c r="C115" s="561"/>
      <c r="D115" s="86"/>
      <c r="E115" s="568"/>
      <c r="F115" s="34"/>
      <c r="G115" s="35"/>
      <c r="H115" s="77"/>
      <c r="I115" s="37"/>
      <c r="J115" s="37"/>
      <c r="K115" s="36"/>
      <c r="L115" s="24">
        <v>1</v>
      </c>
      <c r="M115" s="37" t="s">
        <v>130</v>
      </c>
      <c r="N115" s="37">
        <v>2</v>
      </c>
      <c r="O115" s="78"/>
      <c r="P115" s="78" t="s">
        <v>101</v>
      </c>
      <c r="Q115" s="78" t="s">
        <v>133</v>
      </c>
      <c r="R115" s="78">
        <v>2015</v>
      </c>
      <c r="S115" s="36">
        <v>4</v>
      </c>
    </row>
    <row r="116" spans="1:19" ht="58.15" customHeight="1" x14ac:dyDescent="0.25">
      <c r="A116" s="62">
        <v>7</v>
      </c>
      <c r="B116" s="32" t="s">
        <v>98</v>
      </c>
      <c r="C116" s="54"/>
      <c r="D116" s="86"/>
      <c r="E116" s="33">
        <v>1</v>
      </c>
      <c r="F116" s="34"/>
      <c r="G116" s="35"/>
      <c r="H116" s="77"/>
      <c r="I116" s="37"/>
      <c r="J116" s="37"/>
      <c r="K116" s="36"/>
      <c r="L116" s="37">
        <v>1</v>
      </c>
      <c r="M116" s="37" t="s">
        <v>128</v>
      </c>
      <c r="N116" s="37">
        <v>2</v>
      </c>
      <c r="O116" s="78"/>
      <c r="P116" s="78" t="s">
        <v>101</v>
      </c>
      <c r="Q116" s="78" t="s">
        <v>106</v>
      </c>
      <c r="R116" s="78"/>
      <c r="S116" s="36">
        <v>1</v>
      </c>
    </row>
    <row r="117" spans="1:19" ht="58.15" customHeight="1" x14ac:dyDescent="0.25">
      <c r="A117" s="62">
        <v>8</v>
      </c>
      <c r="B117" s="32" t="s">
        <v>99</v>
      </c>
      <c r="C117" s="54"/>
      <c r="D117" s="86"/>
      <c r="E117" s="33">
        <v>1</v>
      </c>
      <c r="F117" s="34"/>
      <c r="G117" s="35"/>
      <c r="H117" s="77"/>
      <c r="I117" s="37"/>
      <c r="J117" s="37"/>
      <c r="K117" s="36"/>
      <c r="L117" s="37"/>
      <c r="M117" s="37"/>
      <c r="N117" s="37"/>
      <c r="O117" s="78"/>
      <c r="P117" s="78"/>
      <c r="Q117" s="78"/>
      <c r="R117" s="78"/>
      <c r="S117" s="36"/>
    </row>
    <row r="118" spans="1:19" ht="58.15" customHeight="1" x14ac:dyDescent="0.25">
      <c r="A118" s="62">
        <v>9</v>
      </c>
      <c r="B118" s="32" t="s">
        <v>122</v>
      </c>
      <c r="C118" s="54"/>
      <c r="D118" s="86"/>
      <c r="E118" s="33">
        <v>1</v>
      </c>
      <c r="F118" s="34"/>
      <c r="G118" s="35"/>
      <c r="H118" s="77"/>
      <c r="I118" s="37"/>
      <c r="J118" s="37"/>
      <c r="K118" s="36"/>
      <c r="L118" s="37"/>
      <c r="M118" s="37"/>
      <c r="N118" s="37"/>
      <c r="O118" s="78"/>
      <c r="P118" s="78" t="s">
        <v>105</v>
      </c>
      <c r="Q118" s="78"/>
      <c r="R118" s="78">
        <v>2012</v>
      </c>
      <c r="S118" s="36"/>
    </row>
    <row r="119" spans="1:19" ht="58.15" customHeight="1" thickBot="1" x14ac:dyDescent="0.3">
      <c r="A119" s="63">
        <v>10</v>
      </c>
      <c r="B119" s="8" t="s">
        <v>123</v>
      </c>
      <c r="C119" s="51"/>
      <c r="D119" s="83"/>
      <c r="E119" s="38">
        <v>1</v>
      </c>
      <c r="F119" s="45"/>
      <c r="G119" s="46"/>
      <c r="H119" s="11"/>
      <c r="I119" s="26"/>
      <c r="J119" s="26"/>
      <c r="K119" s="10"/>
      <c r="L119" s="26">
        <v>1</v>
      </c>
      <c r="M119" s="26" t="s">
        <v>128</v>
      </c>
      <c r="N119" s="67" t="s">
        <v>129</v>
      </c>
      <c r="O119" s="72"/>
      <c r="P119" s="72" t="s">
        <v>101</v>
      </c>
      <c r="Q119" s="72" t="s">
        <v>124</v>
      </c>
      <c r="R119" s="72"/>
      <c r="S119" s="10">
        <v>1</v>
      </c>
    </row>
    <row r="120" spans="1:19" ht="23.25" thickTop="1" x14ac:dyDescent="0.25">
      <c r="C120" s="47"/>
      <c r="D120" s="47"/>
      <c r="E120" s="47"/>
    </row>
    <row r="121" spans="1:19" x14ac:dyDescent="0.25">
      <c r="A121" s="41" t="s">
        <v>75</v>
      </c>
      <c r="B121" s="4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</row>
    <row r="122" spans="1:19" x14ac:dyDescent="0.25">
      <c r="A122" s="42" t="s">
        <v>76</v>
      </c>
      <c r="B122" s="41" t="s">
        <v>77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x14ac:dyDescent="0.25">
      <c r="A123" s="41"/>
      <c r="B123" s="41" t="s">
        <v>78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ht="22.9" customHeight="1" x14ac:dyDescent="0.25">
      <c r="A124" s="42" t="s">
        <v>79</v>
      </c>
      <c r="B124" s="573" t="s">
        <v>80</v>
      </c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</row>
    <row r="125" spans="1:19" x14ac:dyDescent="0.25">
      <c r="A125" s="41"/>
      <c r="B125" s="574" t="s">
        <v>81</v>
      </c>
      <c r="C125" s="574"/>
      <c r="D125" s="574"/>
      <c r="E125" s="574"/>
      <c r="F125" s="574"/>
      <c r="G125" s="574"/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</row>
    <row r="126" spans="1:19" x14ac:dyDescent="0.25">
      <c r="A126" s="42" t="s">
        <v>82</v>
      </c>
      <c r="B126" s="41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x14ac:dyDescent="0.25">
      <c r="A127" s="41"/>
      <c r="B127" s="41" t="s">
        <v>84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</sheetData>
  <mergeCells count="79">
    <mergeCell ref="C13:C14"/>
    <mergeCell ref="E13:E14"/>
    <mergeCell ref="C4:S4"/>
    <mergeCell ref="A1:A2"/>
    <mergeCell ref="B1:B2"/>
    <mergeCell ref="C1:C2"/>
    <mergeCell ref="D1:D2"/>
    <mergeCell ref="E1:E2"/>
    <mergeCell ref="H1:K1"/>
    <mergeCell ref="L1:S1"/>
    <mergeCell ref="W1:X1"/>
    <mergeCell ref="B3:S3"/>
    <mergeCell ref="F74:G74"/>
    <mergeCell ref="B6:S6"/>
    <mergeCell ref="B26:S26"/>
    <mergeCell ref="A29:S29"/>
    <mergeCell ref="B30:S30"/>
    <mergeCell ref="A58:S58"/>
    <mergeCell ref="B59:S59"/>
    <mergeCell ref="A64:A65"/>
    <mergeCell ref="A69:S69"/>
    <mergeCell ref="B70:S70"/>
    <mergeCell ref="F72:G72"/>
    <mergeCell ref="F73:G73"/>
    <mergeCell ref="A13:A17"/>
    <mergeCell ref="B13:B17"/>
    <mergeCell ref="B124:S124"/>
    <mergeCell ref="B125:S125"/>
    <mergeCell ref="F82:G82"/>
    <mergeCell ref="F86:G86"/>
    <mergeCell ref="F88:G88"/>
    <mergeCell ref="A89:S89"/>
    <mergeCell ref="B90:S90"/>
    <mergeCell ref="A100:S100"/>
    <mergeCell ref="A102:A108"/>
    <mergeCell ref="B102:B108"/>
    <mergeCell ref="E102:E108"/>
    <mergeCell ref="C106:C107"/>
    <mergeCell ref="A110:A111"/>
    <mergeCell ref="B110:B111"/>
    <mergeCell ref="A114:A115"/>
    <mergeCell ref="B114:B115"/>
    <mergeCell ref="E42:E53"/>
    <mergeCell ref="A74:A81"/>
    <mergeCell ref="B42:B53"/>
    <mergeCell ref="C43:C48"/>
    <mergeCell ref="C51:C52"/>
    <mergeCell ref="E114:E115"/>
    <mergeCell ref="C114:C115"/>
    <mergeCell ref="C110:C111"/>
    <mergeCell ref="A31:A33"/>
    <mergeCell ref="B31:B33"/>
    <mergeCell ref="E31:E33"/>
    <mergeCell ref="C31:C33"/>
    <mergeCell ref="A36:A38"/>
    <mergeCell ref="B36:B38"/>
    <mergeCell ref="C36:C38"/>
    <mergeCell ref="E36:E38"/>
    <mergeCell ref="B94:B95"/>
    <mergeCell ref="C94:C95"/>
    <mergeCell ref="E94:E95"/>
    <mergeCell ref="A82:A85"/>
    <mergeCell ref="B82:B85"/>
    <mergeCell ref="A20:A25"/>
    <mergeCell ref="B20:B25"/>
    <mergeCell ref="C20:C25"/>
    <mergeCell ref="E20:E25"/>
    <mergeCell ref="C104:C105"/>
    <mergeCell ref="C74:C75"/>
    <mergeCell ref="C76:C77"/>
    <mergeCell ref="C82:C83"/>
    <mergeCell ref="C102:C103"/>
    <mergeCell ref="B101:S101"/>
    <mergeCell ref="C80:C81"/>
    <mergeCell ref="C84:C85"/>
    <mergeCell ref="C78:C79"/>
    <mergeCell ref="C49:C50"/>
    <mergeCell ref="B74:B81"/>
    <mergeCell ref="A42:A53"/>
  </mergeCells>
  <phoneticPr fontId="13" type="noConversion"/>
  <pageMargins left="0.23622047244094499" right="0.23622047244094499" top="0.64" bottom="0.42499999999999999" header="0.31496062992126" footer="0.31496062992126"/>
  <pageSetup paperSize="8" scale="30" orientation="landscape" r:id="rId1"/>
  <headerFooter>
    <oddHeader>&amp;C&amp;"Cambria,粗體"&amp;22小學校舍用途分配表
Schedule of Accommodation for Primary School</oddHeader>
    <oddFooter>&amp;C&amp;"Cambria,標準"&amp;16&amp;P/&amp;N</oddFooter>
  </headerFooter>
  <rowBreaks count="1" manualBreakCount="1">
    <brk id="58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8</vt:i4>
      </vt:variant>
    </vt:vector>
  </HeadingPairs>
  <TitlesOfParts>
    <vt:vector size="19" baseType="lpstr">
      <vt:lpstr>NGO</vt:lpstr>
      <vt:lpstr>NGO (example)</vt:lpstr>
      <vt:lpstr>Database</vt:lpstr>
      <vt:lpstr>Design </vt:lpstr>
      <vt:lpstr>Table1</vt:lpstr>
      <vt:lpstr>Table2</vt:lpstr>
      <vt:lpstr>Table4</vt:lpstr>
      <vt:lpstr>Table6</vt:lpstr>
      <vt:lpstr>Table7</vt:lpstr>
      <vt:lpstr>Table8</vt:lpstr>
      <vt:lpstr>Pri</vt:lpstr>
      <vt:lpstr>Elderly_Services</vt:lpstr>
      <vt:lpstr>Family_and_Child_Welfare_Services</vt:lpstr>
      <vt:lpstr>NGO!Print_Area</vt:lpstr>
      <vt:lpstr>'NGO (example)'!Print_Area</vt:lpstr>
      <vt:lpstr>Pri!Print_Area</vt:lpstr>
      <vt:lpstr>Pri!Print_Titles</vt:lpstr>
      <vt:lpstr>Rehabilitation_and_Medical_Social_Services</vt:lpstr>
      <vt:lpstr>Youth_and_Corrections_Services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Wing Yan</dc:creator>
  <cp:lastModifiedBy>YIU Hung Pan, Candy </cp:lastModifiedBy>
  <cp:lastPrinted>2020-07-17T09:33:33Z</cp:lastPrinted>
  <dcterms:created xsi:type="dcterms:W3CDTF">2020-06-05T07:12:36Z</dcterms:created>
  <dcterms:modified xsi:type="dcterms:W3CDTF">2024-10-10T02:41:26Z</dcterms:modified>
</cp:coreProperties>
</file>